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klein\Desktop\"/>
    </mc:Choice>
  </mc:AlternateContent>
  <xr:revisionPtr revIDLastSave="0" documentId="13_ncr:1_{B961B9B6-5624-4EC5-9162-8EB7176A5201}" xr6:coauthVersionLast="47" xr6:coauthVersionMax="47" xr10:uidLastSave="{00000000-0000-0000-0000-000000000000}"/>
  <workbookProtection workbookAlgorithmName="SHA-512" workbookHashValue="bwn1AkGtKrnc53b+NvWKXaJ6kC5kkjli1MH0bZn/srVRfmcWrd1gORU6R+dFBMZqwyZySTZa0lUPmQ5Nk9Pedw==" workbookSaltValue="IySWrGnzbGMY7CpLyBuo8A==" workbookSpinCount="100000" lockStructure="1"/>
  <bookViews>
    <workbookView xWindow="-120" yWindow="-120" windowWidth="29040" windowHeight="15720" xr2:uid="{ECAFF902-7E0E-4211-8455-5B2A987AE2DE}"/>
  </bookViews>
  <sheets>
    <sheet name="Cover" sheetId="10" r:id="rId1"/>
    <sheet name="Timeline &amp; Milestone Tool" sheetId="2" r:id="rId2"/>
    <sheet name="Backend &gt;" sheetId="3" state="hidden" r:id="rId3"/>
    <sheet name="Tool Calc Sheet" sheetId="8" state="hidden" r:id="rId4"/>
    <sheet name="Retrofit Data" sheetId="14" state="hidden" r:id="rId5"/>
    <sheet name="Drop Down Database" sheetId="7" state="hidden" r:id="rId6"/>
  </sheets>
  <definedNames>
    <definedName name="_xlnm._FilterDatabase" localSheetId="4" hidden="1">'Retrofit Data'!$A$5:$I$125</definedName>
    <definedName name="_xlnm._FilterDatabase" localSheetId="3" hidden="1">'Tool Calc Sheet'!$G$13:$O$19</definedName>
    <definedName name="Date" comment="{&quot;SkabelonDesign&quot;:{&quot;type&quot;:&quot;Text&quot;,&quot;binding&quot;:&quot;Doc.Prop.Date&quot;}}" localSheetId="4">#REF!</definedName>
    <definedName name="Date" comment="{&quot;SkabelonDesign&quot;:{&quot;type&quot;:&quot;Text&quot;,&quot;binding&quot;:&quot;Doc.Prop.Date&quot;}}">#REF!</definedName>
    <definedName name="Job_Number_Initials" comment="{&quot;SkabelonDesign&quot;:{&quot;type&quot;:&quot;Text&quot;,&quot;binding&quot;:&quot;Doc.Prop.JobNo_Initials&quot;}}" localSheetId="4">#REF!</definedName>
    <definedName name="Job_Number_Initials" comment="{&quot;SkabelonDesign&quot;:{&quot;type&quot;:&quot;Text&quot;,&quot;binding&quot;:&quot;Doc.Prop.JobNo_Initials&quot;}}">#REF!</definedName>
    <definedName name="Job_Title" comment="{&quot;SkabelonDesign&quot;:{&quot;type&quot;:&quot;Text&quot;,&quot;binding&quot;:&quot;Doc.Prop.JobTitle&quot;}}" localSheetId="4">#REF!</definedName>
    <definedName name="Job_Title" comment="{&quot;SkabelonDesign&quot;:{&quot;type&quot;:&quot;Text&quot;,&quot;binding&quot;:&quot;Doc.Prop.JobTitle&quo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4" l="1"/>
  <c r="B10" i="8"/>
  <c r="B7" i="14"/>
  <c r="B8" i="14"/>
  <c r="B10" i="14"/>
  <c r="B11" i="14"/>
  <c r="B12" i="14"/>
  <c r="B13" i="14"/>
  <c r="B14" i="14"/>
  <c r="B15" i="14"/>
  <c r="B16" i="14"/>
  <c r="B17" i="14"/>
  <c r="B18" i="14"/>
  <c r="B19" i="14"/>
  <c r="B20" i="14"/>
  <c r="B21" i="14"/>
  <c r="B22" i="14"/>
  <c r="B23" i="14"/>
  <c r="B24" i="14"/>
  <c r="B25" i="14"/>
  <c r="B26" i="14"/>
  <c r="B27" i="14"/>
  <c r="B28" i="14"/>
  <c r="B29" i="14"/>
  <c r="B30" i="14"/>
  <c r="B31" i="14"/>
  <c r="B32" i="14"/>
  <c r="B33" i="14"/>
  <c r="B34" i="14"/>
  <c r="B35" i="14"/>
  <c r="B36" i="14"/>
  <c r="B37" i="14"/>
  <c r="B38" i="14"/>
  <c r="B39" i="14"/>
  <c r="B40" i="14"/>
  <c r="B41" i="14"/>
  <c r="B42" i="14"/>
  <c r="B43" i="14"/>
  <c r="B44" i="14"/>
  <c r="B45" i="14"/>
  <c r="B46" i="14"/>
  <c r="B47" i="14"/>
  <c r="B48" i="14"/>
  <c r="B49" i="14"/>
  <c r="B50" i="14"/>
  <c r="B51" i="14"/>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87" i="14"/>
  <c r="B88" i="14"/>
  <c r="B89" i="14"/>
  <c r="B90" i="14"/>
  <c r="B91" i="14"/>
  <c r="B92" i="14"/>
  <c r="B93" i="14"/>
  <c r="B94" i="14"/>
  <c r="B95" i="14"/>
  <c r="B96" i="14"/>
  <c r="B97" i="14"/>
  <c r="B98" i="14"/>
  <c r="B99" i="14"/>
  <c r="B100" i="14"/>
  <c r="B101" i="14"/>
  <c r="B102" i="14"/>
  <c r="B103" i="14"/>
  <c r="B104" i="14"/>
  <c r="B105" i="14"/>
  <c r="B106" i="14"/>
  <c r="B107" i="14"/>
  <c r="B108" i="14"/>
  <c r="B109" i="14"/>
  <c r="B110" i="14"/>
  <c r="B111" i="14"/>
  <c r="B112" i="14"/>
  <c r="B113" i="14"/>
  <c r="B114" i="14"/>
  <c r="B115" i="14"/>
  <c r="B116" i="14"/>
  <c r="B117" i="14"/>
  <c r="B118" i="14"/>
  <c r="B119" i="14"/>
  <c r="B120" i="14"/>
  <c r="B121" i="14"/>
  <c r="B122" i="14"/>
  <c r="B123" i="14"/>
  <c r="B124" i="14"/>
  <c r="B125" i="14"/>
  <c r="O58" i="8" l="1"/>
  <c r="N58" i="8"/>
  <c r="M58" i="8"/>
  <c r="L58" i="8"/>
  <c r="K58" i="8"/>
  <c r="J58" i="8"/>
  <c r="N56" i="8"/>
  <c r="M56" i="8"/>
  <c r="L56" i="8"/>
  <c r="K56" i="8"/>
  <c r="J56" i="8"/>
  <c r="O55" i="8"/>
  <c r="N55" i="8"/>
  <c r="M55" i="8"/>
  <c r="L55" i="8"/>
  <c r="K55" i="8"/>
  <c r="J55" i="8"/>
  <c r="O56" i="8"/>
  <c r="H55" i="8"/>
  <c r="I16" i="14"/>
  <c r="I8" i="14"/>
  <c r="I125" i="14"/>
  <c r="I106" i="14"/>
  <c r="I100" i="14"/>
  <c r="I88" i="14"/>
  <c r="I79" i="14"/>
  <c r="I78" i="14"/>
  <c r="I75" i="14"/>
  <c r="I50" i="14"/>
  <c r="I51" i="14"/>
  <c r="I52" i="14"/>
  <c r="I35" i="14"/>
  <c r="I124" i="14"/>
  <c r="I123" i="14"/>
  <c r="I122" i="14"/>
  <c r="I121" i="14"/>
  <c r="I120" i="14"/>
  <c r="I119" i="14"/>
  <c r="I118" i="14"/>
  <c r="I117" i="14"/>
  <c r="I116" i="14"/>
  <c r="I115" i="14"/>
  <c r="I114" i="14"/>
  <c r="I113" i="14"/>
  <c r="I112" i="14"/>
  <c r="I111" i="14"/>
  <c r="I110" i="14"/>
  <c r="I109" i="14"/>
  <c r="I108" i="14"/>
  <c r="I107" i="14"/>
  <c r="I105" i="14"/>
  <c r="I104" i="14"/>
  <c r="I103" i="14"/>
  <c r="I102" i="14"/>
  <c r="I101" i="14"/>
  <c r="I99" i="14"/>
  <c r="I98" i="14"/>
  <c r="I97" i="14"/>
  <c r="I96" i="14"/>
  <c r="I95" i="14"/>
  <c r="I94" i="14"/>
  <c r="I93" i="14"/>
  <c r="I92" i="14"/>
  <c r="I91" i="14"/>
  <c r="I90" i="14"/>
  <c r="I89" i="14"/>
  <c r="I87" i="14"/>
  <c r="I86" i="14"/>
  <c r="I85" i="14"/>
  <c r="I84" i="14"/>
  <c r="I83" i="14"/>
  <c r="I82" i="14"/>
  <c r="I81" i="14"/>
  <c r="I80" i="14"/>
  <c r="I77" i="14"/>
  <c r="I76" i="14"/>
  <c r="I74" i="14"/>
  <c r="I73" i="14"/>
  <c r="I72" i="14"/>
  <c r="I71" i="14"/>
  <c r="I70" i="14"/>
  <c r="I69" i="14"/>
  <c r="I68" i="14"/>
  <c r="I67" i="14"/>
  <c r="I66" i="14"/>
  <c r="I65" i="14"/>
  <c r="I64" i="14"/>
  <c r="I63" i="14"/>
  <c r="I62" i="14"/>
  <c r="I61" i="14"/>
  <c r="I60" i="14"/>
  <c r="I59" i="14"/>
  <c r="I58" i="14"/>
  <c r="I57" i="14"/>
  <c r="I56" i="14"/>
  <c r="I55" i="14"/>
  <c r="I54" i="14"/>
  <c r="I53" i="14"/>
  <c r="I49" i="14"/>
  <c r="I48" i="14"/>
  <c r="I47" i="14"/>
  <c r="I46" i="14"/>
  <c r="I45" i="14"/>
  <c r="I44" i="14"/>
  <c r="I43" i="14"/>
  <c r="I42" i="14"/>
  <c r="I41" i="14"/>
  <c r="I40" i="14"/>
  <c r="I39" i="14"/>
  <c r="I38" i="14"/>
  <c r="I37" i="14"/>
  <c r="I36" i="14"/>
  <c r="I34" i="14"/>
  <c r="I33" i="14"/>
  <c r="I32" i="14"/>
  <c r="I31" i="14"/>
  <c r="I30" i="14"/>
  <c r="I29" i="14"/>
  <c r="I28" i="14"/>
  <c r="I27" i="14"/>
  <c r="I26" i="14"/>
  <c r="I25" i="14"/>
  <c r="I24" i="14"/>
  <c r="I23" i="14"/>
  <c r="I22" i="14"/>
  <c r="I21" i="14"/>
  <c r="I20" i="14"/>
  <c r="I19" i="14"/>
  <c r="I18" i="14"/>
  <c r="I17" i="14"/>
  <c r="I15" i="14"/>
  <c r="I14" i="14"/>
  <c r="I13" i="14"/>
  <c r="I12" i="14"/>
  <c r="I11" i="14"/>
  <c r="I10" i="14"/>
  <c r="I9" i="14"/>
  <c r="I7" i="14"/>
  <c r="H56" i="8"/>
  <c r="I6" i="14"/>
  <c r="B14" i="8"/>
  <c r="B13" i="8"/>
  <c r="B12" i="8"/>
  <c r="B11" i="8"/>
  <c r="B9" i="8"/>
  <c r="B3" i="7" a="1"/>
  <c r="B3" i="7" s="1"/>
  <c r="B16" i="8" l="1"/>
  <c r="B6" i="14" l="1"/>
  <c r="G56" i="8"/>
  <c r="D47" i="8" l="1"/>
  <c r="D41" i="8"/>
  <c r="L24" i="8" l="1"/>
  <c r="L23" i="8"/>
  <c r="B34" i="8" l="1"/>
  <c r="B22" i="8"/>
  <c r="B28" i="8"/>
  <c r="B46" i="8" l="1"/>
  <c r="B40" i="8"/>
  <c r="H10" i="8"/>
  <c r="H9" i="8"/>
  <c r="H8" i="8"/>
  <c r="D49" i="8"/>
  <c r="H7" i="8"/>
  <c r="H6" i="8"/>
  <c r="H5" i="8"/>
  <c r="D12" i="8"/>
  <c r="D31" i="8"/>
  <c r="D19" i="8"/>
  <c r="D43" i="8"/>
  <c r="D37" i="8"/>
  <c r="D8" i="8"/>
  <c r="H54" i="8" s="1"/>
  <c r="D7" i="8"/>
  <c r="D4" i="8"/>
  <c r="D24" i="8" s="1"/>
  <c r="O29" i="2" s="1"/>
  <c r="D25" i="8"/>
  <c r="D14" i="8"/>
  <c r="D13" i="8"/>
  <c r="D11" i="8"/>
  <c r="D29" i="8" s="1"/>
  <c r="D10" i="8"/>
  <c r="D9" i="8"/>
  <c r="N3" i="7" l="1" a="1"/>
  <c r="N3" i="7" s="1"/>
  <c r="L3" i="7" a="1"/>
  <c r="L3" i="7" s="1"/>
  <c r="J3" i="7" a="1"/>
  <c r="J3" i="7" s="1"/>
  <c r="H3" i="7" a="1"/>
  <c r="H3" i="7" s="1"/>
  <c r="F3" i="7" a="1"/>
  <c r="F3" i="7" s="1"/>
  <c r="D30" i="8"/>
  <c r="I38" i="2" s="1"/>
  <c r="D35" i="8"/>
  <c r="D48" i="8"/>
  <c r="O47" i="2" s="1"/>
  <c r="D18" i="8"/>
  <c r="I29" i="2" s="1"/>
  <c r="D42" i="8"/>
  <c r="I47" i="2" s="1"/>
  <c r="D36" i="8"/>
  <c r="O38" i="2" s="1"/>
  <c r="I10" i="8"/>
  <c r="J10" i="8" s="1"/>
  <c r="I5" i="8"/>
  <c r="I7" i="8"/>
  <c r="J7" i="8" s="1"/>
  <c r="I8" i="8"/>
  <c r="D23" i="8"/>
  <c r="D17" i="8"/>
  <c r="I6" i="8"/>
  <c r="I9" i="8"/>
  <c r="J9" i="8" s="1"/>
  <c r="D44" i="8" l="1"/>
  <c r="L9" i="8" s="1"/>
  <c r="D38" i="8"/>
  <c r="L8" i="8" s="1"/>
  <c r="D50" i="8"/>
  <c r="L10" i="8" s="1"/>
  <c r="J8" i="8"/>
  <c r="Q26" i="8" s="1"/>
  <c r="D20" i="8"/>
  <c r="L5" i="8" s="1"/>
  <c r="D32" i="8"/>
  <c r="L7" i="8" s="1"/>
  <c r="D26" i="8"/>
  <c r="L6" i="8" s="1"/>
  <c r="J6" i="8"/>
  <c r="O33" i="8" s="1"/>
  <c r="R27" i="8"/>
  <c r="R39" i="8"/>
  <c r="R35" i="8"/>
  <c r="R33" i="8"/>
  <c r="R38" i="8"/>
  <c r="R31" i="8"/>
  <c r="R37" i="8"/>
  <c r="R34" i="8"/>
  <c r="R40" i="8"/>
  <c r="R36" i="8"/>
  <c r="R30" i="8"/>
  <c r="R32" i="8"/>
  <c r="R29" i="8"/>
  <c r="R26" i="8"/>
  <c r="R28" i="8"/>
  <c r="R24" i="8"/>
  <c r="R25" i="8"/>
  <c r="J5" i="8"/>
  <c r="P26" i="8"/>
  <c r="P30" i="8"/>
  <c r="P34" i="8"/>
  <c r="P38" i="8"/>
  <c r="P25" i="8"/>
  <c r="P29" i="8"/>
  <c r="P33" i="8"/>
  <c r="P37" i="8"/>
  <c r="P28" i="8"/>
  <c r="P32" i="8"/>
  <c r="P36" i="8"/>
  <c r="P40" i="8"/>
  <c r="P24" i="8"/>
  <c r="P27" i="8"/>
  <c r="P31" i="8"/>
  <c r="P35" i="8"/>
  <c r="P39" i="8"/>
  <c r="S27" i="8"/>
  <c r="S31" i="8"/>
  <c r="S35" i="8"/>
  <c r="S39" i="8"/>
  <c r="S24" i="8"/>
  <c r="S26" i="8"/>
  <c r="S30" i="8"/>
  <c r="S34" i="8"/>
  <c r="S38" i="8"/>
  <c r="S25" i="8"/>
  <c r="S29" i="8"/>
  <c r="S33" i="8"/>
  <c r="S37" i="8"/>
  <c r="S28" i="8"/>
  <c r="S32" i="8"/>
  <c r="S36" i="8"/>
  <c r="S40" i="8"/>
  <c r="Q29" i="8" l="1"/>
  <c r="Q27" i="8"/>
  <c r="Q35" i="8"/>
  <c r="Q34" i="8"/>
  <c r="Q30" i="8"/>
  <c r="Q39" i="8"/>
  <c r="Q37" i="8"/>
  <c r="Q38" i="8"/>
  <c r="Q25" i="8"/>
  <c r="Q24" i="8"/>
  <c r="Q40" i="8"/>
  <c r="Q28" i="8"/>
  <c r="Q33" i="8"/>
  <c r="Q36" i="8"/>
  <c r="Q32" i="8"/>
  <c r="Q31" i="8"/>
  <c r="O38" i="8"/>
  <c r="O29" i="8"/>
  <c r="O35" i="8"/>
  <c r="O31" i="8"/>
  <c r="O36" i="8"/>
  <c r="O34" i="8"/>
  <c r="O28" i="8"/>
  <c r="O39" i="8"/>
  <c r="O32" i="8"/>
  <c r="O25" i="8"/>
  <c r="O30" i="8"/>
  <c r="O27" i="8"/>
  <c r="O26" i="8"/>
  <c r="O24" i="8"/>
  <c r="O37" i="8"/>
  <c r="O40" i="8"/>
  <c r="N26" i="8"/>
  <c r="N32" i="8"/>
  <c r="N36" i="8"/>
  <c r="N29" i="8"/>
  <c r="N30" i="8"/>
  <c r="N24" i="8"/>
  <c r="N37" i="8"/>
  <c r="N25" i="8"/>
  <c r="N39" i="8"/>
  <c r="N33" i="8"/>
  <c r="N38" i="8"/>
  <c r="N34" i="8"/>
  <c r="N40" i="8"/>
  <c r="N35" i="8"/>
  <c r="N28" i="8"/>
  <c r="N31" i="8"/>
  <c r="N27" i="8"/>
  <c r="G14" i="8" l="1" a="1"/>
  <c r="G59" i="8" s="1" a="1"/>
  <c r="G59" i="8" s="1"/>
  <c r="O14" i="8" l="1"/>
  <c r="J72" i="8" s="1"/>
  <c r="G14" i="8"/>
  <c r="J25" i="8"/>
  <c r="J33" i="8"/>
  <c r="J32" i="8"/>
  <c r="J26" i="8"/>
  <c r="J34" i="8"/>
  <c r="J27" i="8"/>
  <c r="J35" i="8"/>
  <c r="J24" i="8"/>
  <c r="J39" i="8"/>
  <c r="J28" i="8"/>
  <c r="J36" i="8"/>
  <c r="J40" i="8"/>
  <c r="J29" i="8"/>
  <c r="J37" i="8"/>
  <c r="J30" i="8"/>
  <c r="J38" i="8"/>
  <c r="J31" i="8"/>
  <c r="J71" i="8" l="1"/>
  <c r="J70" i="8"/>
  <c r="J65" i="8"/>
  <c r="J68" i="8"/>
  <c r="J69" i="8"/>
  <c r="J67" i="8"/>
  <c r="J66" i="8"/>
  <c r="J64" i="8"/>
  <c r="J63" i="8"/>
  <c r="J62" i="8"/>
  <c r="O15" i="8"/>
  <c r="K71" i="8" s="1"/>
  <c r="M25" i="8"/>
  <c r="M26" i="8"/>
  <c r="M27" i="8"/>
  <c r="M40" i="8"/>
  <c r="M36" i="8"/>
  <c r="M29" i="8"/>
  <c r="M37" i="8"/>
  <c r="M32" i="8"/>
  <c r="M14" i="8"/>
  <c r="N14" i="8" s="1"/>
  <c r="K69" i="8" l="1"/>
  <c r="K67" i="8"/>
  <c r="K68" i="8"/>
  <c r="K65" i="8"/>
  <c r="K64" i="8"/>
  <c r="K70" i="8"/>
  <c r="K66" i="8"/>
  <c r="K72" i="8"/>
  <c r="K61" i="8"/>
  <c r="J59" i="8"/>
  <c r="K59" i="8"/>
  <c r="K60" i="8"/>
  <c r="K63" i="8"/>
  <c r="K62" i="8"/>
  <c r="J61" i="8"/>
  <c r="J60" i="8"/>
  <c r="O16" i="8"/>
  <c r="I24" i="8"/>
  <c r="M24" i="8"/>
  <c r="I25" i="8"/>
  <c r="M15" i="8"/>
  <c r="L63" i="8" l="1"/>
  <c r="L69" i="8"/>
  <c r="L70" i="8"/>
  <c r="L72" i="8"/>
  <c r="L68" i="8"/>
  <c r="L71" i="8"/>
  <c r="L67" i="8"/>
  <c r="L66" i="8"/>
  <c r="L60" i="8"/>
  <c r="L59" i="8"/>
  <c r="L64" i="8"/>
  <c r="L65" i="8"/>
  <c r="L62" i="8"/>
  <c r="L61" i="8"/>
  <c r="O17" i="8"/>
  <c r="M16" i="8"/>
  <c r="N16" i="8" s="1"/>
  <c r="N15" i="8"/>
  <c r="M59" i="8" l="1"/>
  <c r="M68" i="8"/>
  <c r="M72" i="8"/>
  <c r="M71" i="8"/>
  <c r="M70" i="8"/>
  <c r="M69" i="8"/>
  <c r="M62" i="8"/>
  <c r="M67" i="8"/>
  <c r="M66" i="8"/>
  <c r="M60" i="8"/>
  <c r="M61" i="8"/>
  <c r="M64" i="8"/>
  <c r="M65" i="8"/>
  <c r="M63" i="8"/>
  <c r="O18" i="8"/>
  <c r="M28" i="8"/>
  <c r="M30" i="8"/>
  <c r="M33" i="8"/>
  <c r="M17" i="8"/>
  <c r="N17" i="8" s="1"/>
  <c r="M35" i="8" s="1"/>
  <c r="N59" i="8" l="1"/>
  <c r="N72" i="8"/>
  <c r="N71" i="8"/>
  <c r="N70" i="8"/>
  <c r="N67" i="8"/>
  <c r="N68" i="8"/>
  <c r="N69" i="8"/>
  <c r="N60" i="8"/>
  <c r="N63" i="8"/>
  <c r="N62" i="8"/>
  <c r="N61" i="8"/>
  <c r="N66" i="8"/>
  <c r="N65" i="8"/>
  <c r="N64" i="8"/>
  <c r="O19" i="8"/>
  <c r="M38" i="8"/>
  <c r="M31" i="8"/>
  <c r="M18" i="8"/>
  <c r="N18" i="8" s="1"/>
  <c r="O59" i="8" l="1"/>
  <c r="P54" i="8"/>
  <c r="P57" i="8"/>
  <c r="O60" i="8"/>
  <c r="O62" i="8"/>
  <c r="O61" i="8"/>
  <c r="O63" i="8"/>
  <c r="O64" i="8"/>
  <c r="O65" i="8"/>
  <c r="O66" i="8"/>
  <c r="O67" i="8"/>
  <c r="O72" i="8"/>
  <c r="O70" i="8"/>
  <c r="O71" i="8"/>
  <c r="O68" i="8"/>
  <c r="O69" i="8"/>
  <c r="M39" i="8"/>
  <c r="M19" i="8"/>
  <c r="N19" i="8" s="1"/>
  <c r="M34" i="8" s="1"/>
  <c r="I40" i="8" l="1"/>
  <c r="I26" i="8"/>
  <c r="I27" i="8"/>
  <c r="I28" i="8"/>
  <c r="I29" i="8"/>
  <c r="I30" i="8"/>
  <c r="I31" i="8"/>
  <c r="I32" i="8"/>
  <c r="I33" i="8"/>
  <c r="I34" i="8"/>
  <c r="I35" i="8"/>
  <c r="I36" i="8"/>
  <c r="I37" i="8"/>
  <c r="I38" i="8"/>
  <c r="I39" i="8"/>
  <c r="L39" i="8" l="1"/>
  <c r="L40"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tc={40532F38-DB97-47E3-AAE8-F6B7D27BA5B1}</author>
  </authors>
  <commentList>
    <comment ref="C18" authorId="0" shapeId="0" xr:uid="{40532F38-DB97-47E3-AAE8-F6B7D27BA5B1}">
      <text>
        <t xml:space="preserve">[Threaded comment]
Your version of Excel allows you to read this threaded comment; however, any edits to it will get removed if the file is opened in a newer version of Excel. Learn more: https://go.microsoft.com/fwlink/?linkid=870924
Comment:
    Change to %, for all below too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<sst xmlns="http://schemas.openxmlformats.org/spreadsheetml/2006/main" count="577" uniqueCount="138">
  <si>
    <t>Net Zero Roadmap - Timeline</t>
  </si>
  <si>
    <t>Building Type:</t>
  </si>
  <si>
    <t>Interim Emission Goal:</t>
  </si>
  <si>
    <t>Year</t>
  </si>
  <si>
    <t>Include in timeline:</t>
  </si>
  <si>
    <t>Yes</t>
  </si>
  <si>
    <t>No</t>
  </si>
  <si>
    <t>Year complete:</t>
  </si>
  <si>
    <t>Tool Calc Sheet</t>
  </si>
  <si>
    <t>Metric</t>
  </si>
  <si>
    <t>Unit</t>
  </si>
  <si>
    <t>Notes</t>
  </si>
  <si>
    <t>Retrofit Summary</t>
  </si>
  <si>
    <t>Building type</t>
  </si>
  <si>
    <t>-</t>
  </si>
  <si>
    <t>Pull from front end</t>
  </si>
  <si>
    <t>Summary</t>
  </si>
  <si>
    <t>Retrofit</t>
  </si>
  <si>
    <t>Year Complete</t>
  </si>
  <si>
    <t>Emission Savings</t>
  </si>
  <si>
    <t>A</t>
  </si>
  <si>
    <t>Baseline emissions</t>
  </si>
  <si>
    <t>kgCO2</t>
  </si>
  <si>
    <t>B</t>
  </si>
  <si>
    <t>Interim emission goal</t>
  </si>
  <si>
    <t>C</t>
  </si>
  <si>
    <t>Emission reduction</t>
  </si>
  <si>
    <t>%</t>
  </si>
  <si>
    <t>D</t>
  </si>
  <si>
    <t>E</t>
  </si>
  <si>
    <t>Auto Sorted For Chart</t>
  </si>
  <si>
    <t>Emission Savings Default</t>
  </si>
  <si>
    <t>Emission Savings User Input</t>
  </si>
  <si>
    <t>Formula - Selects default or user input</t>
  </si>
  <si>
    <t>Retrofit Measure</t>
  </si>
  <si>
    <t>Building Type</t>
  </si>
  <si>
    <t>Pull from retrofit savings database</t>
  </si>
  <si>
    <t>Condominium</t>
  </si>
  <si>
    <t>Building Automation System</t>
  </si>
  <si>
    <t>Battery storage</t>
  </si>
  <si>
    <t>Yes/No</t>
  </si>
  <si>
    <t xml:space="preserve"> Year</t>
  </si>
  <si>
    <t>Emission Savings (%):</t>
  </si>
  <si>
    <t>Emission Reduction (%)</t>
  </si>
  <si>
    <t>F</t>
  </si>
  <si>
    <t>Emission Savings (for retrofit)</t>
  </si>
  <si>
    <t>Include in Timeline?</t>
  </si>
  <si>
    <t>Typical Time</t>
  </si>
  <si>
    <t>Net Zero Building Retrofit Guides</t>
  </si>
  <si>
    <t>Total Emissions Savings</t>
  </si>
  <si>
    <t>Emissions Remaining (kgCO2)</t>
  </si>
  <si>
    <t xml:space="preserve">Emission Savings Actual </t>
  </si>
  <si>
    <r>
      <rPr>
        <b/>
        <sz val="18"/>
        <color rgb="FF005983"/>
        <rFont val="Avenir Next LT Pro"/>
        <family val="2"/>
      </rPr>
      <t>❶</t>
    </r>
    <r>
      <rPr>
        <b/>
        <sz val="12"/>
        <color rgb="FF005983"/>
        <rFont val="Avenir Next LT Pro"/>
        <family val="2"/>
      </rPr>
      <t xml:space="preserve"> Input your Net Zero emission goals</t>
    </r>
  </si>
  <si>
    <r>
      <rPr>
        <b/>
        <sz val="16"/>
        <color rgb="FF005983"/>
        <rFont val="Avenir Next LT Pro"/>
        <family val="2"/>
      </rPr>
      <t>❷</t>
    </r>
    <r>
      <rPr>
        <b/>
        <sz val="12"/>
        <color rgb="FF005983"/>
        <rFont val="Avenir Next LT Pro"/>
        <family val="2"/>
      </rPr>
      <t xml:space="preserve"> Adjust the Net Zero retrofit measures timeline</t>
    </r>
  </si>
  <si>
    <t>Retrofit 1</t>
  </si>
  <si>
    <t>Lower Blank</t>
  </si>
  <si>
    <t>Line</t>
  </si>
  <si>
    <t>Interim Target</t>
  </si>
  <si>
    <t>Label</t>
  </si>
  <si>
    <t>Default Value:</t>
  </si>
  <si>
    <t>Waterfall Chart Data</t>
  </si>
  <si>
    <t>Inerim Target Line</t>
  </si>
  <si>
    <t>Connect A</t>
  </si>
  <si>
    <t>Connect B</t>
  </si>
  <si>
    <t>Connect C</t>
  </si>
  <si>
    <t>Connect D</t>
  </si>
  <si>
    <t>Connect E</t>
  </si>
  <si>
    <t>Connect End</t>
  </si>
  <si>
    <t>Line Chart Data</t>
  </si>
  <si>
    <t xml:space="preserve">Source: </t>
  </si>
  <si>
    <t>Code</t>
  </si>
  <si>
    <t>Total EUI - Lower</t>
  </si>
  <si>
    <t>Total - EUI - Upper</t>
  </si>
  <si>
    <t xml:space="preserve">GHGI Lower </t>
  </si>
  <si>
    <t>GHGI Upper</t>
  </si>
  <si>
    <t>Retrofit Data</t>
  </si>
  <si>
    <t>Mid Rise Office</t>
  </si>
  <si>
    <t>Educational Facility</t>
  </si>
  <si>
    <t>Big Box Store</t>
  </si>
  <si>
    <t>Low Rise Office</t>
  </si>
  <si>
    <t>Strip Mall</t>
  </si>
  <si>
    <t>Mixed Use</t>
  </si>
  <si>
    <t>Low Rise Rental Apartment</t>
  </si>
  <si>
    <t>Single Family Home Attached</t>
  </si>
  <si>
    <t>Single Family Home Detached</t>
  </si>
  <si>
    <t>Appliance Upgrades</t>
  </si>
  <si>
    <t>Lighting and Lighting Controls</t>
  </si>
  <si>
    <t>Battery Storage</t>
  </si>
  <si>
    <t>Domestic Hot Water - Heat pump and electric resistance water heaters</t>
  </si>
  <si>
    <t>Renewables - Solar PV</t>
  </si>
  <si>
    <t>Renewables - Solar Thermal</t>
  </si>
  <si>
    <t>GHGI Average</t>
  </si>
  <si>
    <t xml:space="preserve">Building Envelope: </t>
  </si>
  <si>
    <t>Domestic Hot Water:</t>
  </si>
  <si>
    <t xml:space="preserve">User Input: </t>
  </si>
  <si>
    <t>Building Envelope - High Performance Glazing with Enhanced Air Sealing</t>
  </si>
  <si>
    <t>Appliance Upgrades &amp; Lighting and Lighting Controls</t>
  </si>
  <si>
    <t>Heating &amp; Cooling Systems - Air Source Heat Pumps</t>
  </si>
  <si>
    <t>Heating &amp; Cooling Systems - Ground Source Heat Pumps</t>
  </si>
  <si>
    <t>Domestic Hot Water - Electric Water Heater</t>
  </si>
  <si>
    <t>Gas Appliances - Electric and Induction Ranges</t>
  </si>
  <si>
    <t>Gas Appliances - Electric and Induction Ranges &amp; Heat Pump Electric Dryers</t>
  </si>
  <si>
    <t>Heating &amp; Cooling System - Rooftop Air Source Heat Pumps with Backup Electric Heat</t>
  </si>
  <si>
    <t>Heating, Cooling, Ventilation Systems - Air Source Heat Pumps + Energy Recovery Ventilators</t>
  </si>
  <si>
    <t>Heating, Cooling, Ventilation Systems - Rooftop Air Source Heat Pump with Electric Baseboard</t>
  </si>
  <si>
    <t>Heating, Cooling, Ventilation Systems - Ground Source Heat Pumps + Energy Recovery Ventilators</t>
  </si>
  <si>
    <t>Ventilation System - Central Energy Recovery Ventilator (ERV)</t>
  </si>
  <si>
    <t>Ventilation System - Local Energy Recovery Ventilator (ERV)</t>
  </si>
  <si>
    <t>Ventilation System - Energy Recovery Ventilation (ERV) and Electric Heat</t>
  </si>
  <si>
    <t>Ventilation Systems - Energy Recovery Ventilator (ERV)</t>
  </si>
  <si>
    <t>Ventilation Systems - Energy Recovery Ventilators (ERV), Electric Humidifiers</t>
  </si>
  <si>
    <t>Ventilation System - Energy Recovery Ventilators (ERV)</t>
  </si>
  <si>
    <t xml:space="preserve">Building Envelope - High Performance Envelope (Recladding, Air Sealing, New Insulation) </t>
  </si>
  <si>
    <t>Building Envelope - High Performance Glazing, Wall Insulation, &amp; Roof Insulation</t>
  </si>
  <si>
    <t>Domestic Hot Water - Heat Pump and Electric Resistance Water Heaters</t>
  </si>
  <si>
    <t>Heating, Cooling, Ventilation:</t>
  </si>
  <si>
    <t>Connect F</t>
  </si>
  <si>
    <t>//Different Formula</t>
  </si>
  <si>
    <t>This interactive timeline provides a comprehensive and visual journey through the process of retrofitting a building to achieve net zero emissions. The goal is to create a retrofit plan that reduces remaining emissions to less than 10%.</t>
  </si>
  <si>
    <r>
      <t xml:space="preserve">Instructions - </t>
    </r>
    <r>
      <rPr>
        <sz val="11"/>
        <rFont val="Avenir Next LT Pro"/>
        <family val="2"/>
      </rPr>
      <t>First input your building type.</t>
    </r>
    <r>
      <rPr>
        <i/>
        <sz val="11"/>
        <rFont val="Avenir Next LT Pro"/>
        <family val="2"/>
      </rPr>
      <t xml:space="preserve"> It's important the building type is inputted prior to the retrofit types.</t>
    </r>
    <r>
      <rPr>
        <sz val="11"/>
        <rFont val="Avenir Next LT Pro"/>
        <family val="2"/>
      </rPr>
      <t xml:space="preserve"> Next, input a net zero interim emission goal to display on the timeline. Then adjust each retrofit year complete to reflect when each retrofit will be implemented. If you've received emission reduction estimates from a hired expert, add custom emission savings. Input custom retrofits in the bottom two sections. </t>
    </r>
  </si>
  <si>
    <t>Timeline and Milestone Tool</t>
  </si>
  <si>
    <t>Net Zero Roadmap – Timeline &amp; Milestone Tool</t>
  </si>
  <si>
    <t>Transitioning to net zero is urgent, but you can start small and take incremental steps. It is important to carefully plan your retrofits by considering your building’s unique characteristics and needs. Use the timeline tool below to schedule your net zero retrofits and create a comprehensive, actionable net zero roadmap.</t>
  </si>
  <si>
    <r>
      <t xml:space="preserve">For additional resources, refer to the </t>
    </r>
    <r>
      <rPr>
        <b/>
        <sz val="10"/>
        <color theme="1"/>
        <rFont val="Avenir Next LT Pro"/>
        <family val="2"/>
      </rPr>
      <t>Net Zero Building Retrofit Guides</t>
    </r>
    <r>
      <rPr>
        <sz val="10"/>
        <color theme="1"/>
        <rFont val="Avenir Next LT Pro"/>
        <family val="2"/>
      </rPr>
      <t>.</t>
    </r>
  </si>
  <si>
    <t xml:space="preserve">Remaining Emissions Label -&gt; </t>
  </si>
  <si>
    <t>Building Envelope</t>
  </si>
  <si>
    <t>Domestic Hot Water</t>
  </si>
  <si>
    <t>Heating, Cooling, Ventilation</t>
  </si>
  <si>
    <t>Lighting and Appliances:</t>
  </si>
  <si>
    <t>Lighting and Appliances</t>
  </si>
  <si>
    <t>A Retrofit List - Building Envelope</t>
  </si>
  <si>
    <t>B Retrofit List - Heating, Cooling, Ventilation</t>
  </si>
  <si>
    <t>C Retrofit List - Domestic Hot Water</t>
  </si>
  <si>
    <t>D Retrofit List - Lighting and Appliances</t>
  </si>
  <si>
    <t>E&amp;F Retrofit List - User Input</t>
  </si>
  <si>
    <t>Filtering Column</t>
  </si>
  <si>
    <t>Heating &amp; Cooling Systems - Low Carbon District Energy System</t>
  </si>
  <si>
    <t>Heating, Cooling, Ventilation Systems - Low Carbon District Energy System + Energy Recovery Ventilators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</si>
</sst>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48"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b/>
      <sz val="11"/>
      <color theme="1"/>
      <name val="Calibri"/>
      <family val="2"/>
      <scheme val="minor"/>
    </font>
    <font>
      <i/>
      <sz val="11"/>
      <color theme="1"/>
      <name val="Calibri"/>
      <family val="2"/>
      <scheme val="minor"/>
    </font>
    <font>
      <i/>
      <sz val="11"/>
      <color theme="5"/>
      <name val="Calibri"/>
      <family val="2"/>
      <scheme val="minor"/>
    </font>
    <font>
      <sz val="11"/>
      <name val="Calibri"/>
      <family val="2"/>
      <scheme val="minor"/>
    </font>
    <font>
      <i/>
      <sz val="11"/>
      <color theme="9"/>
      <name val="Calibri"/>
      <family val="2"/>
      <scheme val="minor"/>
    </font>
    <font>
      <i/>
      <sz val="11"/>
      <color theme="8"/>
      <name val="Calibri"/>
      <family val="2"/>
      <scheme val="minor"/>
    </font>
    <font>
      <b/>
      <sz val="11"/>
      <color theme="0"/>
      <name val="Calibri"/>
      <family val="2"/>
      <scheme val="minor"/>
    </font>
    <font>
      <sz val="11"/>
      <color theme="1"/>
      <name val="Calibri Light"/>
      <family val="2"/>
      <scheme val="major"/>
    </font>
    <font>
      <u/>
      <sz val="11"/>
      <color theme="10"/>
      <name val="Calibri"/>
      <family val="2"/>
      <scheme val="minor"/>
    </font>
    <font>
      <b/>
      <sz val="26"/>
      <color rgb="FF1E8199"/>
      <name val="Avenir Next LT Pro"/>
      <family val="2"/>
    </font>
    <font>
      <b/>
      <sz val="36"/>
      <color rgb="FF015A84"/>
      <name val="Avenir Next LT Pro"/>
      <family val="2"/>
    </font>
    <font>
      <b/>
      <u/>
      <sz val="11"/>
      <color rgb="FF1E8199"/>
      <name val="Avenir Next LT Pro"/>
      <family val="2"/>
    </font>
    <font>
      <b/>
      <i/>
      <u/>
      <sz val="11"/>
      <color rgb="FFFF0000"/>
      <name val="Avenir Next LT Pro"/>
      <family val="2"/>
    </font>
    <font>
      <sz val="11"/>
      <color theme="1"/>
      <name val="Calibri"/>
      <family val="2"/>
      <scheme val="minor"/>
    </font>
    <font>
      <b/>
      <sz val="18"/>
      <color rgb="FF015A84"/>
      <name val="Avenir Next LT Pro"/>
      <family val="2"/>
    </font>
    <font>
      <sz val="11"/>
      <color theme="1"/>
      <name val="Avenir Next LT Pro"/>
      <family val="2"/>
    </font>
    <font>
      <b/>
      <sz val="18"/>
      <color theme="3"/>
      <name val="Avenir Next LT Pro"/>
      <family val="2"/>
    </font>
    <font>
      <b/>
      <i/>
      <sz val="11"/>
      <color theme="1"/>
      <name val="Avenir Next LT Pro"/>
      <family val="2"/>
    </font>
    <font>
      <b/>
      <sz val="16"/>
      <color theme="3"/>
      <name val="Avenir Next LT Pro"/>
      <family val="2"/>
    </font>
    <font>
      <b/>
      <sz val="12"/>
      <color theme="3"/>
      <name val="Avenir Next LT Pro"/>
      <family val="2"/>
    </font>
    <font>
      <sz val="18"/>
      <color theme="1"/>
      <name val="Avenir Next LT Pro"/>
      <family val="2"/>
    </font>
    <font>
      <sz val="16"/>
      <color theme="1"/>
      <name val="Avenir Next LT Pro"/>
      <family val="2"/>
    </font>
    <font>
      <sz val="11"/>
      <name val="Avenir Next LT Pro"/>
      <family val="2"/>
    </font>
    <font>
      <i/>
      <sz val="11"/>
      <color theme="0" tint="-0.499984740745262"/>
      <name val="Avenir Next LT Pro"/>
      <family val="2"/>
    </font>
    <font>
      <b/>
      <sz val="11"/>
      <color theme="1"/>
      <name val="Avenir Next LT Pro"/>
      <family val="2"/>
    </font>
    <font>
      <b/>
      <sz val="12"/>
      <color rgb="FF005983"/>
      <name val="Avenir Next LT Pro"/>
      <family val="2"/>
    </font>
    <font>
      <b/>
      <sz val="18"/>
      <color rgb="FF005983"/>
      <name val="Avenir Next LT Pro"/>
      <family val="2"/>
    </font>
    <font>
      <b/>
      <sz val="16"/>
      <color rgb="FF005983"/>
      <name val="Avenir Next LT Pro"/>
      <family val="2"/>
    </font>
    <font>
      <b/>
      <sz val="11"/>
      <color theme="1"/>
      <name val="Arial"/>
      <family val="2"/>
    </font>
    <font>
      <sz val="10"/>
      <color theme="1"/>
      <name val="Avenir Next LT Pro"/>
      <family val="2"/>
    </font>
    <font>
      <sz val="8"/>
      <color theme="1"/>
      <name val="Avenir Next LT Pro"/>
      <family val="2"/>
    </font>
    <font>
      <b/>
      <i/>
      <sz val="11"/>
      <name val="Avenir Next LT Pro"/>
      <family val="2"/>
    </font>
    <font>
      <sz val="8"/>
      <name val="Calibri"/>
      <family val="2"/>
      <scheme val="minor"/>
    </font>
    <font>
      <b/>
      <sz val="12"/>
      <color theme="1"/>
      <name val="Calibri"/>
      <family val="2"/>
      <scheme val="minor"/>
    </font>
    <font>
      <sz val="11"/>
      <color theme="4"/>
      <name val="Calibri"/>
      <family val="2"/>
      <scheme val="minor"/>
    </font>
    <font>
      <sz val="11"/>
      <color rgb="FF005983"/>
      <name val="Avenir Next LT Pro"/>
      <family val="2"/>
    </font>
    <font>
      <i/>
      <sz val="11"/>
      <name val="Avenir Next LT Pro"/>
      <family val="2"/>
    </font>
    <font>
      <b/>
      <sz val="10"/>
      <color theme="1"/>
      <name val="Avenir Next LT Pro"/>
      <family val="2"/>
    </font>
    <font>
      <i/>
      <sz val="11"/>
      <color theme="0" tint="-0.499984740745262"/>
      <name val="Calibri"/>
      <family val="2"/>
      <scheme val="minor"/>
    </font>
    <font>
      <sz val="11"/>
      <color theme="0" tint="-0.499984740745262"/>
      <name val="Calibri"/>
      <family val="2"/>
      <scheme val="minor"/>
    </font>
    <font>
      <sz val="11"/>
      <color theme="1"/>
      <name val="Avenir Next LT Pro"/>
      <family val="2"/>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4.9989318521683403E-2"/>
        <bgColor indexed="64"/>
      </patternFill>
    </fill>
    <fill>
      <patternFill patternType="solid">
        <fgColor rgb="FF015A84"/>
        <bgColor indexed="64"/>
      </patternFill>
    </fill>
    <fill>
      <patternFill patternType="solid">
        <fgColor rgb="FF005983"/>
        <bgColor indexed="64"/>
      </patternFill>
    </fill>
    <fill>
      <patternFill patternType="solid">
        <fgColor theme="9"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theme="0" tint="-0.14999847407452621"/>
      </top>
      <bottom/>
      <diagonal/>
    </border>
    <border>
      <left/>
      <right style="thin">
        <color theme="0" tint="-0.14999847407452621"/>
      </right>
      <top style="thin">
        <color theme="0" tint="-0.14999847407452621"/>
      </top>
      <bottom/>
      <diagonal/>
    </border>
    <border>
      <left/>
      <right style="thin">
        <color theme="0" tint="-0.14999847407452621"/>
      </right>
      <top/>
      <bottom/>
      <diagonal/>
    </border>
    <border>
      <left/>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9847407452621"/>
      </left>
      <right/>
      <top style="thin">
        <color theme="0" tint="-0.14999847407452621"/>
      </top>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6795556505021"/>
      </bottom>
      <diagonal/>
    </border>
  </borders>
  <cellStyleXfs count="7">
    <xf numFmtId="0" fontId="0" fillId="0" borderId="0"/>
    <xf numFmtId="0" fontId="15" fillId="0" borderId="0" applyNumberFormat="0" applyFill="0" applyBorder="0" applyAlignment="0" applyProtection="0"/>
    <xf numFmtId="0" fontId="6" fillId="0" borderId="0"/>
    <xf numFmtId="9" fontId="20" fillId="0" borderId="0" applyFont="0" applyFill="0" applyBorder="0" applyAlignment="0" applyProtection="0"/>
    <xf numFmtId="0" fontId="5" fillId="0" borderId="0"/>
    <xf numFmtId="0" fontId="4" fillId="0" borderId="0"/>
    <xf numFmtId="0" fontId="3" fillId="0" borderId="0"/>
  </cellStyleXfs>
  <cellXfs count="157">
    <xf numFmtId="0" fontId="0" fillId="0" borderId="0" xfId="0"/>
    <xf numFmtId="0" fontId="0" fillId="0" borderId="1" xfId="0" applyBorder="1"/>
    <xf numFmtId="0" fontId="9" fillId="0" borderId="0" xfId="0" applyFont="1"/>
    <xf numFmtId="0" fontId="11" fillId="0" borderId="0" xfId="0" applyFont="1"/>
    <xf numFmtId="0" fontId="12" fillId="0" borderId="0" xfId="0" applyFont="1"/>
    <xf numFmtId="0" fontId="14" fillId="0" borderId="0" xfId="0" applyFont="1"/>
    <xf numFmtId="0" fontId="13" fillId="2" borderId="1" xfId="0" applyFont="1" applyFill="1" applyBorder="1" applyAlignment="1">
      <alignment horizontal="left" vertical="center"/>
    </xf>
    <xf numFmtId="0" fontId="13" fillId="2" borderId="11" xfId="0" applyFont="1" applyFill="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right" vertical="center"/>
    </xf>
    <xf numFmtId="0" fontId="0" fillId="0" borderId="0" xfId="0" applyAlignment="1">
      <alignment horizontal="righ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right" vertical="center" wrapText="1"/>
    </xf>
    <xf numFmtId="0" fontId="7" fillId="0" borderId="0" xfId="0" applyFont="1" applyAlignment="1">
      <alignment horizontal="right" vertical="center" wrapText="1"/>
    </xf>
    <xf numFmtId="0" fontId="8" fillId="0" borderId="1" xfId="0" applyFont="1" applyBorder="1" applyAlignment="1">
      <alignment horizontal="center" vertical="center"/>
    </xf>
    <xf numFmtId="0" fontId="0" fillId="0" borderId="0" xfId="0" applyAlignment="1">
      <alignment wrapText="1"/>
    </xf>
    <xf numFmtId="0" fontId="8" fillId="0" borderId="1" xfId="0" applyFont="1" applyBorder="1" applyAlignment="1">
      <alignment horizontal="center" vertical="center" wrapText="1"/>
    </xf>
    <xf numFmtId="0" fontId="0" fillId="4" borderId="1" xfId="0" applyFill="1" applyBorder="1" applyAlignment="1">
      <alignment wrapText="1"/>
    </xf>
    <xf numFmtId="0" fontId="0" fillId="4" borderId="1" xfId="0" applyFill="1" applyBorder="1" applyAlignment="1">
      <alignment horizontal="center" vertical="center"/>
    </xf>
    <xf numFmtId="0" fontId="0" fillId="4" borderId="1" xfId="0" applyFill="1" applyBorder="1" applyAlignment="1">
      <alignment horizontal="left" vertical="center" wrapText="1"/>
    </xf>
    <xf numFmtId="0" fontId="0" fillId="4" borderId="1" xfId="0" applyFill="1" applyBorder="1" applyAlignment="1">
      <alignment horizontal="center" vertical="center" wrapText="1"/>
    </xf>
    <xf numFmtId="0" fontId="8" fillId="0" borderId="1" xfId="0" applyFont="1" applyBorder="1" applyAlignment="1">
      <alignment vertical="center"/>
    </xf>
    <xf numFmtId="0" fontId="8" fillId="0" borderId="0" xfId="0" applyFont="1" applyAlignment="1">
      <alignment horizontal="center" vertical="center" wrapText="1"/>
    </xf>
    <xf numFmtId="0" fontId="0" fillId="0" borderId="0" xfId="0" applyAlignment="1">
      <alignment horizontal="center" vertical="center" wrapText="1"/>
    </xf>
    <xf numFmtId="0" fontId="0" fillId="4" borderId="1" xfId="0" applyFill="1" applyBorder="1" applyAlignment="1">
      <alignment vertical="center" wrapText="1"/>
    </xf>
    <xf numFmtId="0" fontId="10" fillId="0" borderId="1" xfId="0" applyFont="1" applyBorder="1" applyAlignment="1">
      <alignment horizontal="left" vertical="center"/>
    </xf>
    <xf numFmtId="0" fontId="0" fillId="0" borderId="12" xfId="0" applyBorder="1"/>
    <xf numFmtId="9" fontId="0" fillId="4" borderId="1" xfId="0" applyNumberFormat="1" applyFill="1" applyBorder="1" applyAlignment="1">
      <alignment horizontal="center" vertical="center" wrapText="1"/>
    </xf>
    <xf numFmtId="0" fontId="6" fillId="3" borderId="0" xfId="2" applyFill="1"/>
    <xf numFmtId="0" fontId="6" fillId="5" borderId="0" xfId="2" applyFill="1"/>
    <xf numFmtId="0" fontId="6" fillId="0" borderId="0" xfId="2"/>
    <xf numFmtId="9" fontId="0" fillId="4" borderId="1" xfId="0" applyNumberFormat="1" applyFill="1" applyBorder="1" applyAlignment="1">
      <alignment horizontal="center" vertical="center"/>
    </xf>
    <xf numFmtId="164" fontId="0" fillId="4" borderId="1" xfId="0" applyNumberFormat="1" applyFill="1" applyBorder="1" applyAlignment="1">
      <alignment horizontal="center" vertical="center" wrapText="1"/>
    </xf>
    <xf numFmtId="9" fontId="0" fillId="4" borderId="1" xfId="3" applyFont="1" applyFill="1" applyBorder="1" applyAlignment="1">
      <alignment horizontal="center" vertical="center" wrapText="1"/>
    </xf>
    <xf numFmtId="0" fontId="0" fillId="6" borderId="0" xfId="0" applyFill="1"/>
    <xf numFmtId="0" fontId="14" fillId="6" borderId="0" xfId="0" applyFont="1" applyFill="1"/>
    <xf numFmtId="0" fontId="22" fillId="6" borderId="0" xfId="0" applyFont="1" applyFill="1"/>
    <xf numFmtId="0" fontId="22" fillId="3" borderId="0" xfId="0" applyFont="1" applyFill="1"/>
    <xf numFmtId="0" fontId="23" fillId="3" borderId="0" xfId="0" applyFont="1" applyFill="1" applyAlignment="1">
      <alignment horizontal="left" vertical="center"/>
    </xf>
    <xf numFmtId="0" fontId="23" fillId="3" borderId="0" xfId="0" applyFont="1" applyFill="1" applyAlignment="1">
      <alignment vertical="center"/>
    </xf>
    <xf numFmtId="0" fontId="22" fillId="3" borderId="0" xfId="0" applyFont="1" applyFill="1" applyAlignment="1">
      <alignment horizontal="left" vertical="top" wrapText="1"/>
    </xf>
    <xf numFmtId="0" fontId="22" fillId="3" borderId="0" xfId="0" applyFont="1" applyFill="1" applyAlignment="1">
      <alignment vertical="top" wrapText="1"/>
    </xf>
    <xf numFmtId="0" fontId="24" fillId="4" borderId="0" xfId="0" applyFont="1" applyFill="1" applyAlignment="1">
      <alignment horizontal="left" vertical="top"/>
    </xf>
    <xf numFmtId="0" fontId="22" fillId="3" borderId="5" xfId="0" applyFont="1" applyFill="1" applyBorder="1" applyAlignment="1">
      <alignment vertical="top"/>
    </xf>
    <xf numFmtId="0" fontId="26" fillId="4" borderId="0" xfId="0" applyFont="1" applyFill="1" applyAlignment="1">
      <alignment horizontal="left"/>
    </xf>
    <xf numFmtId="0" fontId="22" fillId="4" borderId="0" xfId="0" applyFont="1" applyFill="1"/>
    <xf numFmtId="0" fontId="22" fillId="4" borderId="0" xfId="0" applyFont="1" applyFill="1" applyAlignment="1">
      <alignment horizontal="left"/>
    </xf>
    <xf numFmtId="0" fontId="22" fillId="4" borderId="0" xfId="0" applyFont="1" applyFill="1" applyAlignment="1">
      <alignment horizontal="center"/>
    </xf>
    <xf numFmtId="0" fontId="28" fillId="3" borderId="5" xfId="0" applyFont="1" applyFill="1" applyBorder="1" applyAlignment="1">
      <alignment vertical="top" wrapText="1"/>
    </xf>
    <xf numFmtId="0" fontId="22" fillId="4" borderId="0" xfId="0" applyFont="1" applyFill="1" applyAlignment="1">
      <alignment horizontal="right"/>
    </xf>
    <xf numFmtId="0" fontId="25" fillId="3" borderId="5" xfId="0" applyFont="1" applyFill="1" applyBorder="1"/>
    <xf numFmtId="0" fontId="22" fillId="4" borderId="0" xfId="0" applyFont="1" applyFill="1" applyAlignment="1">
      <alignment horizontal="center" vertical="center"/>
    </xf>
    <xf numFmtId="0" fontId="30" fillId="4" borderId="0" xfId="0" applyFont="1" applyFill="1" applyAlignment="1">
      <alignment horizontal="center" vertical="center"/>
    </xf>
    <xf numFmtId="0" fontId="22" fillId="4" borderId="0" xfId="0" applyFont="1" applyFill="1" applyAlignment="1">
      <alignment vertical="top" wrapText="1"/>
    </xf>
    <xf numFmtId="0" fontId="31" fillId="4" borderId="0" xfId="0" applyFont="1" applyFill="1" applyAlignment="1">
      <alignment vertical="center" wrapText="1"/>
    </xf>
    <xf numFmtId="0" fontId="22" fillId="4" borderId="0" xfId="0" applyFont="1" applyFill="1" applyAlignment="1">
      <alignment horizontal="right" vertical="top" wrapText="1"/>
    </xf>
    <xf numFmtId="0" fontId="22" fillId="4" borderId="0" xfId="0" applyFont="1" applyFill="1" applyAlignment="1">
      <alignment horizontal="left" vertical="top" wrapText="1"/>
    </xf>
    <xf numFmtId="0" fontId="22" fillId="4" borderId="0" xfId="0" applyFont="1" applyFill="1" applyAlignment="1">
      <alignment horizontal="center" vertical="center" wrapText="1"/>
    </xf>
    <xf numFmtId="0" fontId="22" fillId="3" borderId="5" xfId="0" applyFont="1" applyFill="1" applyBorder="1"/>
    <xf numFmtId="0" fontId="31" fillId="4" borderId="0" xfId="0" applyFont="1" applyFill="1" applyAlignment="1">
      <alignment wrapText="1"/>
    </xf>
    <xf numFmtId="0" fontId="22" fillId="3" borderId="6" xfId="0" applyFont="1" applyFill="1" applyBorder="1"/>
    <xf numFmtId="0" fontId="24" fillId="4" borderId="0" xfId="0" applyFont="1" applyFill="1" applyAlignment="1">
      <alignment vertical="top"/>
    </xf>
    <xf numFmtId="0" fontId="22" fillId="4" borderId="0" xfId="0" applyFont="1" applyFill="1" applyAlignment="1">
      <alignment vertical="center"/>
    </xf>
    <xf numFmtId="0" fontId="22" fillId="4" borderId="0" xfId="0" applyFont="1" applyFill="1" applyAlignment="1">
      <alignment horizontal="right" vertical="center"/>
    </xf>
    <xf numFmtId="0" fontId="0" fillId="0" borderId="1" xfId="0" applyBorder="1" applyAlignment="1">
      <alignment wrapText="1"/>
    </xf>
    <xf numFmtId="9" fontId="0" fillId="0" borderId="0" xfId="3" applyFont="1" applyAlignment="1">
      <alignment wrapText="1"/>
    </xf>
    <xf numFmtId="9" fontId="0" fillId="0" borderId="0" xfId="3" applyFont="1"/>
    <xf numFmtId="9" fontId="37" fillId="4" borderId="0" xfId="0" applyNumberFormat="1" applyFont="1" applyFill="1" applyAlignment="1">
      <alignment horizontal="center"/>
    </xf>
    <xf numFmtId="0" fontId="34" fillId="3" borderId="3" xfId="0" applyFont="1" applyFill="1" applyBorder="1" applyAlignment="1">
      <alignment vertical="top"/>
    </xf>
    <xf numFmtId="0" fontId="34" fillId="3" borderId="4" xfId="0" applyFont="1" applyFill="1" applyBorder="1" applyAlignment="1">
      <alignment vertical="top"/>
    </xf>
    <xf numFmtId="0" fontId="34" fillId="3" borderId="5" xfId="0" applyFont="1" applyFill="1" applyBorder="1" applyAlignment="1">
      <alignment vertical="top"/>
    </xf>
    <xf numFmtId="9" fontId="0" fillId="4" borderId="1" xfId="3" applyFont="1" applyFill="1" applyBorder="1" applyAlignment="1">
      <alignment wrapText="1"/>
    </xf>
    <xf numFmtId="0" fontId="0" fillId="4" borderId="1" xfId="0" applyFill="1" applyBorder="1"/>
    <xf numFmtId="9" fontId="0" fillId="4" borderId="1" xfId="3" applyFont="1" applyFill="1" applyBorder="1"/>
    <xf numFmtId="0" fontId="0" fillId="4" borderId="1" xfId="0" applyFill="1" applyBorder="1" applyAlignment="1">
      <alignment horizontal="right"/>
    </xf>
    <xf numFmtId="9" fontId="0" fillId="4" borderId="1" xfId="3" quotePrefix="1" applyFont="1" applyFill="1" applyBorder="1" applyAlignment="1">
      <alignment wrapText="1"/>
    </xf>
    <xf numFmtId="0" fontId="40" fillId="0" borderId="0" xfId="0" applyFont="1"/>
    <xf numFmtId="0" fontId="31" fillId="4" borderId="0" xfId="0" applyFont="1" applyFill="1" applyAlignment="1">
      <alignment horizontal="left" vertical="center"/>
    </xf>
    <xf numFmtId="0" fontId="32" fillId="4" borderId="0" xfId="0" applyFont="1" applyFill="1" applyAlignment="1">
      <alignment horizontal="left" vertical="top"/>
    </xf>
    <xf numFmtId="0" fontId="3" fillId="0" borderId="0" xfId="6"/>
    <xf numFmtId="0" fontId="35" fillId="0" borderId="0" xfId="6" applyFont="1"/>
    <xf numFmtId="0" fontId="3" fillId="0" borderId="0" xfId="6" applyAlignment="1">
      <alignment wrapText="1"/>
    </xf>
    <xf numFmtId="0" fontId="13" fillId="2" borderId="1" xfId="6" applyFont="1" applyFill="1" applyBorder="1" applyAlignment="1">
      <alignment vertical="center"/>
    </xf>
    <xf numFmtId="0" fontId="13" fillId="2" borderId="0" xfId="6" applyFont="1" applyFill="1" applyAlignment="1">
      <alignment vertical="center" wrapText="1"/>
    </xf>
    <xf numFmtId="49" fontId="3" fillId="0" borderId="1" xfId="6" applyNumberFormat="1" applyBorder="1" applyAlignment="1">
      <alignment vertical="center" wrapText="1"/>
    </xf>
    <xf numFmtId="9" fontId="3" fillId="0" borderId="1" xfId="6" applyNumberFormat="1" applyBorder="1" applyAlignment="1">
      <alignment vertical="center"/>
    </xf>
    <xf numFmtId="0" fontId="31" fillId="4" borderId="0" xfId="0" applyFont="1" applyFill="1" applyAlignment="1">
      <alignment vertical="top" wrapText="1"/>
    </xf>
    <xf numFmtId="0" fontId="13" fillId="2" borderId="0" xfId="0" applyFont="1" applyFill="1" applyAlignment="1">
      <alignment horizontal="left" vertical="center"/>
    </xf>
    <xf numFmtId="49" fontId="3" fillId="7" borderId="1" xfId="6" applyNumberFormat="1" applyFill="1" applyBorder="1" applyAlignment="1">
      <alignment vertical="center"/>
    </xf>
    <xf numFmtId="0" fontId="31" fillId="4" borderId="0" xfId="0" applyFont="1" applyFill="1" applyAlignment="1">
      <alignment vertical="top"/>
    </xf>
    <xf numFmtId="49" fontId="3" fillId="7" borderId="1" xfId="6" applyNumberFormat="1" applyFill="1" applyBorder="1" applyAlignment="1">
      <alignment vertical="center" wrapText="1"/>
    </xf>
    <xf numFmtId="9" fontId="3" fillId="3" borderId="1" xfId="6" applyNumberFormat="1" applyFill="1" applyBorder="1" applyAlignment="1">
      <alignment vertical="center"/>
    </xf>
    <xf numFmtId="165" fontId="3" fillId="0" borderId="1" xfId="6" applyNumberFormat="1" applyBorder="1" applyAlignment="1">
      <alignment vertical="center"/>
    </xf>
    <xf numFmtId="9" fontId="22" fillId="4" borderId="0" xfId="0" applyNumberFormat="1" applyFont="1" applyFill="1" applyAlignment="1">
      <alignment horizontal="center"/>
    </xf>
    <xf numFmtId="9" fontId="41" fillId="4" borderId="1" xfId="3" applyFont="1" applyFill="1" applyBorder="1" applyAlignment="1">
      <alignment wrapText="1"/>
    </xf>
    <xf numFmtId="0" fontId="41" fillId="0" borderId="0" xfId="0" quotePrefix="1" applyFont="1"/>
    <xf numFmtId="0" fontId="42" fillId="6" borderId="0" xfId="0" applyFont="1" applyFill="1"/>
    <xf numFmtId="0" fontId="42" fillId="6" borderId="0" xfId="0" applyFont="1" applyFill="1" applyAlignment="1">
      <alignment horizontal="left" vertical="top" wrapText="1"/>
    </xf>
    <xf numFmtId="0" fontId="29" fillId="3" borderId="7" xfId="0" applyFont="1" applyFill="1" applyBorder="1" applyAlignment="1" applyProtection="1">
      <alignment horizontal="center"/>
      <protection locked="0"/>
    </xf>
    <xf numFmtId="9" fontId="22" fillId="3" borderId="7" xfId="0" applyNumberFormat="1" applyFont="1" applyFill="1" applyBorder="1" applyAlignment="1" applyProtection="1">
      <alignment horizontal="center" vertical="center"/>
      <protection locked="0"/>
    </xf>
    <xf numFmtId="0" fontId="22" fillId="3" borderId="7" xfId="0" applyFont="1" applyFill="1" applyBorder="1" applyAlignment="1" applyProtection="1">
      <alignment horizontal="center" vertical="center" wrapText="1"/>
      <protection locked="0"/>
    </xf>
    <xf numFmtId="0" fontId="22" fillId="3" borderId="14" xfId="0" applyFont="1" applyFill="1" applyBorder="1"/>
    <xf numFmtId="0" fontId="22" fillId="3" borderId="15" xfId="0" applyFont="1" applyFill="1" applyBorder="1"/>
    <xf numFmtId="0" fontId="34" fillId="3" borderId="0" xfId="0" applyFont="1" applyFill="1"/>
    <xf numFmtId="0" fontId="34" fillId="3" borderId="0" xfId="0" applyFont="1" applyFill="1" applyAlignment="1">
      <alignment vertical="top"/>
    </xf>
    <xf numFmtId="0" fontId="22" fillId="3" borderId="0" xfId="0" applyFont="1" applyFill="1" applyAlignment="1">
      <alignment vertical="top"/>
    </xf>
    <xf numFmtId="0" fontId="27" fillId="3" borderId="0" xfId="0" applyFont="1" applyFill="1" applyAlignment="1">
      <alignment horizontal="center" vertical="center"/>
    </xf>
    <xf numFmtId="0" fontId="28" fillId="3" borderId="0" xfId="0" applyFont="1" applyFill="1" applyAlignment="1">
      <alignment vertical="top" wrapText="1"/>
    </xf>
    <xf numFmtId="0" fontId="25" fillId="3" borderId="0" xfId="0" applyFont="1" applyFill="1"/>
    <xf numFmtId="0" fontId="22" fillId="3" borderId="16" xfId="0" applyFont="1" applyFill="1" applyBorder="1"/>
    <xf numFmtId="0" fontId="14" fillId="0" borderId="6" xfId="0" applyFont="1" applyBorder="1"/>
    <xf numFmtId="0" fontId="36" fillId="3" borderId="5" xfId="0" applyFont="1" applyFill="1" applyBorder="1" applyAlignment="1">
      <alignment horizontal="right" vertical="top"/>
    </xf>
    <xf numFmtId="0" fontId="28" fillId="3" borderId="17" xfId="0" applyFont="1" applyFill="1" applyBorder="1" applyAlignment="1">
      <alignment vertical="top" wrapText="1"/>
    </xf>
    <xf numFmtId="0" fontId="36" fillId="3" borderId="0" xfId="0" applyFont="1" applyFill="1" applyAlignment="1">
      <alignment horizontal="right" vertical="top"/>
    </xf>
    <xf numFmtId="9" fontId="0" fillId="0" borderId="0" xfId="0" applyNumberFormat="1"/>
    <xf numFmtId="49" fontId="2" fillId="0" borderId="1" xfId="6" applyNumberFormat="1" applyFont="1" applyBorder="1" applyAlignment="1">
      <alignment vertical="center" wrapText="1"/>
    </xf>
    <xf numFmtId="9" fontId="0" fillId="4" borderId="1" xfId="0" quotePrefix="1" applyNumberFormat="1" applyFill="1" applyBorder="1" applyAlignment="1">
      <alignment horizontal="center" vertical="center"/>
    </xf>
    <xf numFmtId="0" fontId="45" fillId="0" borderId="0" xfId="0" applyFont="1" applyAlignment="1">
      <alignment horizontal="left" vertical="center"/>
    </xf>
    <xf numFmtId="0" fontId="46" fillId="0" borderId="0" xfId="0" applyFont="1" applyAlignment="1">
      <alignment horizontal="left" vertical="center"/>
    </xf>
    <xf numFmtId="0" fontId="45" fillId="0" borderId="0" xfId="0" applyFont="1"/>
    <xf numFmtId="0" fontId="14" fillId="6" borderId="0" xfId="0" applyFont="1" applyFill="1" applyAlignment="1">
      <alignment vertical="top"/>
    </xf>
    <xf numFmtId="0" fontId="22" fillId="4" borderId="0" xfId="0" applyFont="1" applyFill="1" applyAlignment="1">
      <alignment vertical="top"/>
    </xf>
    <xf numFmtId="0" fontId="22" fillId="3" borderId="15" xfId="0" applyFont="1" applyFill="1" applyBorder="1" applyAlignment="1">
      <alignment vertical="top"/>
    </xf>
    <xf numFmtId="0" fontId="25" fillId="3" borderId="0" xfId="0" applyFont="1" applyFill="1" applyAlignment="1">
      <alignment vertical="top"/>
    </xf>
    <xf numFmtId="0" fontId="25" fillId="3" borderId="5" xfId="0" applyFont="1" applyFill="1" applyBorder="1" applyAlignment="1">
      <alignment vertical="top"/>
    </xf>
    <xf numFmtId="0" fontId="14" fillId="0" borderId="0" xfId="0" applyFont="1" applyAlignment="1">
      <alignment vertical="top"/>
    </xf>
    <xf numFmtId="0" fontId="22" fillId="3" borderId="0" xfId="0" applyFont="1" applyFill="1" applyAlignment="1">
      <alignment horizontal="center" vertical="top"/>
    </xf>
    <xf numFmtId="49" fontId="1" fillId="7" borderId="1" xfId="6" applyNumberFormat="1" applyFont="1" applyFill="1" applyBorder="1" applyAlignment="1">
      <alignment vertical="center" wrapText="1"/>
    </xf>
    <xf numFmtId="0" fontId="47" fillId="3" borderId="7" xfId="0" applyFont="1" applyFill="1" applyBorder="1" applyAlignment="1" applyProtection="1">
      <alignment horizontal="center" vertical="center" wrapText="1"/>
      <protection locked="0"/>
    </xf>
    <xf numFmtId="0" fontId="47" fillId="4" borderId="0" xfId="0" applyFont="1" applyFill="1"/>
    <xf numFmtId="0" fontId="16" fillId="3" borderId="0" xfId="2" applyFont="1" applyFill="1" applyAlignment="1">
      <alignment horizontal="center"/>
    </xf>
    <xf numFmtId="0" fontId="17" fillId="3" borderId="0" xfId="2" applyFont="1" applyFill="1" applyAlignment="1">
      <alignment horizontal="center" vertical="top" wrapText="1"/>
    </xf>
    <xf numFmtId="0" fontId="17" fillId="3" borderId="0" xfId="2" applyFont="1" applyFill="1" applyAlignment="1">
      <alignment horizontal="center" vertical="top"/>
    </xf>
    <xf numFmtId="0" fontId="19" fillId="3" borderId="0" xfId="1" applyFont="1" applyFill="1" applyAlignment="1">
      <alignment horizontal="center"/>
    </xf>
    <xf numFmtId="0" fontId="18" fillId="3" borderId="0" xfId="2" applyFont="1" applyFill="1" applyAlignment="1">
      <alignment horizontal="center"/>
    </xf>
    <xf numFmtId="0" fontId="37" fillId="4" borderId="0" xfId="0" applyFont="1" applyFill="1" applyAlignment="1">
      <alignment horizontal="center"/>
    </xf>
    <xf numFmtId="0" fontId="22" fillId="3" borderId="8" xfId="0" applyFont="1" applyFill="1" applyBorder="1" applyAlignment="1" applyProtection="1">
      <alignment horizontal="left" vertical="center" wrapText="1"/>
      <protection locked="0"/>
    </xf>
    <xf numFmtId="0" fontId="22" fillId="3" borderId="10" xfId="0" applyFont="1" applyFill="1" applyBorder="1" applyAlignment="1" applyProtection="1">
      <alignment horizontal="left" vertical="center" wrapText="1"/>
      <protection locked="0"/>
    </xf>
    <xf numFmtId="0" fontId="22" fillId="3" borderId="9" xfId="0" applyFont="1" applyFill="1" applyBorder="1" applyAlignment="1" applyProtection="1">
      <alignment horizontal="left" vertical="center" wrapText="1"/>
      <protection locked="0"/>
    </xf>
    <xf numFmtId="0" fontId="22" fillId="3" borderId="8" xfId="0" applyFont="1" applyFill="1" applyBorder="1" applyAlignment="1" applyProtection="1">
      <alignment horizontal="left"/>
      <protection locked="0"/>
    </xf>
    <xf numFmtId="0" fontId="22" fillId="3" borderId="10" xfId="0" applyFont="1" applyFill="1" applyBorder="1" applyAlignment="1" applyProtection="1">
      <alignment horizontal="left"/>
      <protection locked="0"/>
    </xf>
    <xf numFmtId="0" fontId="22" fillId="3" borderId="9" xfId="0" applyFont="1" applyFill="1" applyBorder="1" applyAlignment="1" applyProtection="1">
      <alignment horizontal="left"/>
      <protection locked="0"/>
    </xf>
    <xf numFmtId="0" fontId="21" fillId="3" borderId="0" xfId="0" applyFont="1" applyFill="1" applyAlignment="1">
      <alignment horizontal="left" vertical="center" wrapText="1"/>
    </xf>
    <xf numFmtId="0" fontId="22" fillId="3" borderId="0" xfId="0" applyFont="1" applyFill="1" applyAlignment="1">
      <alignment horizontal="left" vertical="top" wrapText="1"/>
    </xf>
    <xf numFmtId="0" fontId="32" fillId="4" borderId="0" xfId="0" applyFont="1" applyFill="1" applyAlignment="1">
      <alignment horizontal="left" vertical="center"/>
    </xf>
    <xf numFmtId="0" fontId="27" fillId="3" borderId="5" xfId="0" applyFont="1" applyFill="1" applyBorder="1" applyAlignment="1">
      <alignment horizontal="center" vertical="center"/>
    </xf>
    <xf numFmtId="0" fontId="27" fillId="3" borderId="0" xfId="0" applyFont="1" applyFill="1" applyAlignment="1">
      <alignment horizontal="center" vertical="center"/>
    </xf>
    <xf numFmtId="0" fontId="38" fillId="4" borderId="0" xfId="0" applyFont="1" applyFill="1" applyAlignment="1">
      <alignment horizontal="left" vertical="top" wrapText="1"/>
    </xf>
    <xf numFmtId="0" fontId="32" fillId="4" borderId="0" xfId="0" applyFont="1" applyFill="1" applyAlignment="1">
      <alignment horizontal="left" vertical="top"/>
    </xf>
    <xf numFmtId="0" fontId="7" fillId="0" borderId="12" xfId="0" applyFont="1" applyBorder="1" applyAlignment="1">
      <alignment horizontal="left" vertical="center"/>
    </xf>
    <xf numFmtId="0" fontId="7" fillId="0" borderId="2" xfId="0" applyFont="1" applyBorder="1" applyAlignment="1">
      <alignment horizontal="left" vertical="center"/>
    </xf>
    <xf numFmtId="0" fontId="7" fillId="0" borderId="13" xfId="0" applyFont="1" applyBorder="1" applyAlignment="1">
      <alignment horizontal="left" vertical="center"/>
    </xf>
    <xf numFmtId="0" fontId="7" fillId="0" borderId="12" xfId="0" applyFont="1" applyBorder="1" applyAlignment="1">
      <alignment horizontal="center"/>
    </xf>
    <xf numFmtId="0" fontId="7" fillId="0" borderId="2" xfId="0" applyFont="1" applyBorder="1" applyAlignment="1">
      <alignment horizontal="center"/>
    </xf>
    <xf numFmtId="0" fontId="7" fillId="0" borderId="13" xfId="0" applyFont="1" applyBorder="1" applyAlignment="1">
      <alignment horizontal="center"/>
    </xf>
  </cellXfs>
  <cellStyles count="7">
    <cellStyle name="Hyperlink" xfId="1" builtinId="8"/>
    <cellStyle name="Normal" xfId="0" builtinId="0"/>
    <cellStyle name="Normal 2" xfId="2" xr:uid="{CF1DD64E-2D63-4368-B54B-04CF17F0D640}"/>
    <cellStyle name="Normal 3" xfId="4" xr:uid="{8C47BE18-0221-4F81-B3B9-1258A700B6F2}"/>
    <cellStyle name="Normal 4" xfId="5" xr:uid="{7594947E-A68F-4359-B04B-782F8E61C589}"/>
    <cellStyle name="Normal 5" xfId="6" xr:uid="{B3DFACD6-B17E-4208-8A24-D549A0348437}"/>
    <cellStyle name="Percent" xfId="3" builtinId="5"/>
  </cellStyles>
  <dxfs count="1">
    <dxf>
      <fill>
        <patternFill>
          <bgColor rgb="FFFF0000"/>
        </patternFill>
      </fill>
    </dxf>
  </dxfs>
  <tableStyles count="0" defaultTableStyle="TableStyleMedium2" defaultPivotStyle="PivotStyleLight16"/>
  <colors>
    <mruColors>
      <color rgb="FF005983"/>
      <color rgb="FF9CD6E8"/>
      <color rgb="FFC3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735478655779169E-2"/>
          <c:y val="7.5851498606001849E-2"/>
          <c:w val="0.68439674595498212"/>
          <c:h val="0.782749619496236"/>
        </c:manualLayout>
      </c:layout>
      <c:scatterChart>
        <c:scatterStyle val="lineMarker"/>
        <c:varyColors val="0"/>
        <c:ser>
          <c:idx val="0"/>
          <c:order val="0"/>
          <c:tx>
            <c:strRef>
              <c:f>'Tool Calc Sheet'!$H$54</c:f>
              <c:strCache>
                <c:ptCount val="1"/>
                <c:pt idx="0">
                  <c:v> Interim Target: 0%</c:v>
                </c:pt>
              </c:strCache>
            </c:strRef>
          </c:tx>
          <c:spPr>
            <a:ln>
              <a:solidFill>
                <a:schemeClr val="bg1">
                  <a:lumMod val="65000"/>
                </a:schemeClr>
              </a:solidFill>
              <a:prstDash val="lgDash"/>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EC16-41B6-A4AF-DFA36670E30B}"/>
                </c:ext>
              </c:extLst>
            </c:dLbl>
            <c:dLbl>
              <c:idx val="1"/>
              <c:layout>
                <c:manualLayout>
                  <c:x val="7.4355615892302438E-3"/>
                  <c:y val="-1.3792208677291947E-3"/>
                </c:manualLayout>
              </c:layout>
              <c:spPr>
                <a:noFill/>
                <a:ln>
                  <a:noFill/>
                </a:ln>
                <a:effectLst/>
              </c:spPr>
              <c:txPr>
                <a:bodyPr wrap="square" lIns="38100" tIns="19050" rIns="38100" bIns="19050" anchor="ctr" anchorCtr="0">
                  <a:noAutofit/>
                </a:bodyPr>
                <a:lstStyle/>
                <a:p>
                  <a:pPr algn="l">
                    <a:defRPr sz="1100" b="1">
                      <a:solidFill>
                        <a:schemeClr val="bg1">
                          <a:lumMod val="50000"/>
                        </a:schemeClr>
                      </a:solidFill>
                    </a:defRPr>
                  </a:pPr>
                  <a:endParaRPr lang="en-US"/>
                </a:p>
              </c:txPr>
              <c:dLblPos val="r"/>
              <c:showLegendKey val="0"/>
              <c:showVal val="0"/>
              <c:showCatName val="0"/>
              <c:showSerName val="1"/>
              <c:showPercent val="0"/>
              <c:showBubbleSize val="0"/>
              <c:separator> </c:separator>
              <c:extLst>
                <c:ext xmlns:c15="http://schemas.microsoft.com/office/drawing/2012/chart" uri="{CE6537A1-D6FC-4f65-9D91-7224C49458BB}">
                  <c15:layout>
                    <c:manualLayout>
                      <c:w val="0.44632894267638734"/>
                      <c:h val="5.3921366314416637E-2"/>
                    </c:manualLayout>
                  </c15:layout>
                </c:ext>
                <c:ext xmlns:c16="http://schemas.microsoft.com/office/drawing/2014/chart" uri="{C3380CC4-5D6E-409C-BE32-E72D297353CC}">
                  <c16:uniqueId val="{00000032-468F-4C99-AFCA-AC63B16B475E}"/>
                </c:ext>
              </c:extLst>
            </c:dLbl>
            <c:spPr>
              <a:noFill/>
              <a:ln>
                <a:noFill/>
              </a:ln>
              <a:effectLst/>
            </c:spPr>
            <c:txPr>
              <a:bodyPr wrap="square" lIns="38100" tIns="19050" rIns="38100" bIns="19050" anchor="ctr">
                <a:spAutoFit/>
              </a:bodyPr>
              <a:lstStyle/>
              <a:p>
                <a:pPr>
                  <a:defRPr>
                    <a:solidFill>
                      <a:schemeClr val="bg1">
                        <a:lumMod val="50000"/>
                      </a:schemeClr>
                    </a:solidFill>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'Tool Calc Sheet'!$G$55:$G$63</c:f>
              <c:numCache>
                <c:formatCode>General</c:formatCode>
                <c:ptCount val="9"/>
                <c:pt idx="0">
                  <c:v>2024</c:v>
                </c:pt>
                <c:pt idx="1">
                  <c:v>0</c:v>
                </c:pt>
                <c:pt idx="2">
                  <c:v>2040</c:v>
                </c:pt>
                <c:pt idx="3">
                  <c:v>2024</c:v>
                </c:pt>
                <c:pt idx="4">
                  <c:v>0</c:v>
                </c:pt>
                <c:pt idx="5">
                  <c:v>1</c:v>
                </c:pt>
                <c:pt idx="6">
                  <c:v>2040</c:v>
                </c:pt>
              </c:numCache>
            </c:numRef>
          </c:xVal>
          <c:yVal>
            <c:numRef>
              <c:f>'Tool Calc Sheet'!$H$55:$H$63</c:f>
              <c:numCache>
                <c:formatCode>0%</c:formatCode>
                <c:ptCount val="9"/>
                <c:pt idx="0">
                  <c:v>1</c:v>
                </c:pt>
                <c:pt idx="1">
                  <c:v>1</c:v>
                </c:pt>
              </c:numCache>
            </c:numRef>
          </c:yVal>
          <c:smooth val="0"/>
          <c:extLst>
            <c:ext xmlns:c16="http://schemas.microsoft.com/office/drawing/2014/chart" uri="{C3380CC4-5D6E-409C-BE32-E72D297353CC}">
              <c16:uniqueId val="{0000002B-468F-4C99-AFCA-AC63B16B475E}"/>
            </c:ext>
          </c:extLst>
        </c:ser>
        <c:ser>
          <c:idx val="1"/>
          <c:order val="1"/>
          <c:tx>
            <c:strRef>
              <c:f>'Tool Calc Sheet'!$I$54</c:f>
              <c:strCache>
                <c:ptCount val="1"/>
                <c:pt idx="0">
                  <c:v>Connect A</c:v>
                </c:pt>
              </c:strCache>
            </c:strRef>
          </c:tx>
          <c:spPr>
            <a:ln>
              <a:solidFill>
                <a:srgbClr val="9CD6E8">
                  <a:alpha val="50196"/>
                </a:srgbClr>
              </a:solidFill>
            </a:ln>
          </c:spPr>
          <c:marker>
            <c:symbol val="none"/>
          </c:marker>
          <c:xVal>
            <c:numRef>
              <c:f>'Tool Calc Sheet'!$G$55:$G$72</c:f>
              <c:numCache>
                <c:formatCode>General</c:formatCode>
                <c:ptCount val="18"/>
                <c:pt idx="0">
                  <c:v>2024</c:v>
                </c:pt>
                <c:pt idx="1">
                  <c:v>0</c:v>
                </c:pt>
                <c:pt idx="2">
                  <c:v>2040</c:v>
                </c:pt>
                <c:pt idx="3">
                  <c:v>2024</c:v>
                </c:pt>
                <c:pt idx="4">
                  <c:v>0</c:v>
                </c:pt>
                <c:pt idx="5">
                  <c:v>1</c:v>
                </c:pt>
                <c:pt idx="6">
                  <c:v>2040</c:v>
                </c:pt>
              </c:numCache>
            </c:numRef>
          </c:xVal>
          <c:yVal>
            <c:numRef>
              <c:f>'Tool Calc Sheet'!$I$55:$I$72</c:f>
              <c:numCache>
                <c:formatCode>0%</c:formatCode>
                <c:ptCount val="18"/>
                <c:pt idx="3">
                  <c:v>1</c:v>
                </c:pt>
                <c:pt idx="4">
                  <c:v>1</c:v>
                </c:pt>
              </c:numCache>
            </c:numRef>
          </c:yVal>
          <c:smooth val="0"/>
          <c:extLst>
            <c:ext xmlns:c16="http://schemas.microsoft.com/office/drawing/2014/chart" uri="{C3380CC4-5D6E-409C-BE32-E72D297353CC}">
              <c16:uniqueId val="{0000002C-468F-4C99-AFCA-AC63B16B475E}"/>
            </c:ext>
          </c:extLst>
        </c:ser>
        <c:ser>
          <c:idx val="2"/>
          <c:order val="2"/>
          <c:tx>
            <c:strRef>
              <c:f>'Tool Calc Sheet'!$J$54</c:f>
              <c:strCache>
                <c:ptCount val="1"/>
                <c:pt idx="0">
                  <c:v>Connect B</c:v>
                </c:pt>
              </c:strCache>
            </c:strRef>
          </c:tx>
          <c:spPr>
            <a:ln>
              <a:solidFill>
                <a:srgbClr val="9CD6E8">
                  <a:alpha val="50196"/>
                </a:srgbClr>
              </a:solidFill>
            </a:ln>
          </c:spPr>
          <c:marker>
            <c:symbol val="none"/>
          </c:marker>
          <c:xVal>
            <c:numRef>
              <c:f>'Tool Calc Sheet'!$G$55:$G$72</c:f>
              <c:numCache>
                <c:formatCode>General</c:formatCode>
                <c:ptCount val="18"/>
                <c:pt idx="0">
                  <c:v>2024</c:v>
                </c:pt>
                <c:pt idx="1">
                  <c:v>0</c:v>
                </c:pt>
                <c:pt idx="2">
                  <c:v>2040</c:v>
                </c:pt>
                <c:pt idx="3">
                  <c:v>2024</c:v>
                </c:pt>
                <c:pt idx="4">
                  <c:v>0</c:v>
                </c:pt>
                <c:pt idx="5">
                  <c:v>1</c:v>
                </c:pt>
                <c:pt idx="6">
                  <c:v>2040</c:v>
                </c:pt>
              </c:numCache>
            </c:numRef>
          </c:xVal>
          <c:yVal>
            <c:numRef>
              <c:f>'Tool Calc Sheet'!$J$55:$J$72</c:f>
              <c:numCache>
                <c:formatCode>0%</c:formatCode>
                <c:ptCount val="18"/>
                <c:pt idx="0">
                  <c:v>#N/A</c:v>
                </c:pt>
                <c:pt idx="1">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numCache>
            </c:numRef>
          </c:yVal>
          <c:smooth val="0"/>
          <c:extLst>
            <c:ext xmlns:c16="http://schemas.microsoft.com/office/drawing/2014/chart" uri="{C3380CC4-5D6E-409C-BE32-E72D297353CC}">
              <c16:uniqueId val="{0000002D-468F-4C99-AFCA-AC63B16B475E}"/>
            </c:ext>
          </c:extLst>
        </c:ser>
        <c:ser>
          <c:idx val="3"/>
          <c:order val="3"/>
          <c:tx>
            <c:strRef>
              <c:f>'Tool Calc Sheet'!$K$54</c:f>
              <c:strCache>
                <c:ptCount val="1"/>
                <c:pt idx="0">
                  <c:v>Connect C</c:v>
                </c:pt>
              </c:strCache>
            </c:strRef>
          </c:tx>
          <c:spPr>
            <a:ln>
              <a:solidFill>
                <a:srgbClr val="9CD6E8">
                  <a:alpha val="49804"/>
                </a:srgbClr>
              </a:solidFill>
            </a:ln>
          </c:spPr>
          <c:marker>
            <c:symbol val="none"/>
          </c:marker>
          <c:xVal>
            <c:numRef>
              <c:f>'Tool Calc Sheet'!$G$55:$G$72</c:f>
              <c:numCache>
                <c:formatCode>General</c:formatCode>
                <c:ptCount val="18"/>
                <c:pt idx="0">
                  <c:v>2024</c:v>
                </c:pt>
                <c:pt idx="1">
                  <c:v>0</c:v>
                </c:pt>
                <c:pt idx="2">
                  <c:v>2040</c:v>
                </c:pt>
                <c:pt idx="3">
                  <c:v>2024</c:v>
                </c:pt>
                <c:pt idx="4">
                  <c:v>0</c:v>
                </c:pt>
                <c:pt idx="5">
                  <c:v>1</c:v>
                </c:pt>
                <c:pt idx="6">
                  <c:v>2040</c:v>
                </c:pt>
              </c:numCache>
            </c:numRef>
          </c:xVal>
          <c:yVal>
            <c:numRef>
              <c:f>'Tool Calc Sheet'!$K$55:$K$72</c:f>
              <c:numCache>
                <c:formatCode>0%</c:formatCode>
                <c:ptCount val="18"/>
                <c:pt idx="0">
                  <c:v>#N/A</c:v>
                </c:pt>
                <c:pt idx="1">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numCache>
            </c:numRef>
          </c:yVal>
          <c:smooth val="0"/>
          <c:extLst>
            <c:ext xmlns:c16="http://schemas.microsoft.com/office/drawing/2014/chart" uri="{C3380CC4-5D6E-409C-BE32-E72D297353CC}">
              <c16:uniqueId val="{0000002E-468F-4C99-AFCA-AC63B16B475E}"/>
            </c:ext>
          </c:extLst>
        </c:ser>
        <c:ser>
          <c:idx val="4"/>
          <c:order val="4"/>
          <c:tx>
            <c:strRef>
              <c:f>'Tool Calc Sheet'!$L$54</c:f>
              <c:strCache>
                <c:ptCount val="1"/>
                <c:pt idx="0">
                  <c:v>Connect D</c:v>
                </c:pt>
              </c:strCache>
            </c:strRef>
          </c:tx>
          <c:spPr>
            <a:ln w="19050" cap="sq" cmpd="sng">
              <a:solidFill>
                <a:srgbClr val="9CD6E8">
                  <a:alpha val="50196"/>
                </a:srgbClr>
              </a:solidFill>
              <a:prstDash val="solid"/>
              <a:bevel/>
            </a:ln>
          </c:spPr>
          <c:marker>
            <c:symbol val="none"/>
          </c:marker>
          <c:xVal>
            <c:numRef>
              <c:f>'Tool Calc Sheet'!$G$55:$G$72</c:f>
              <c:numCache>
                <c:formatCode>General</c:formatCode>
                <c:ptCount val="18"/>
                <c:pt idx="0">
                  <c:v>2024</c:v>
                </c:pt>
                <c:pt idx="1">
                  <c:v>0</c:v>
                </c:pt>
                <c:pt idx="2">
                  <c:v>2040</c:v>
                </c:pt>
                <c:pt idx="3">
                  <c:v>2024</c:v>
                </c:pt>
                <c:pt idx="4">
                  <c:v>0</c:v>
                </c:pt>
                <c:pt idx="5">
                  <c:v>1</c:v>
                </c:pt>
                <c:pt idx="6">
                  <c:v>2040</c:v>
                </c:pt>
              </c:numCache>
            </c:numRef>
          </c:xVal>
          <c:yVal>
            <c:numRef>
              <c:f>'Tool Calc Sheet'!$L$55:$L$72</c:f>
              <c:numCache>
                <c:formatCode>0%</c:formatCode>
                <c:ptCount val="18"/>
                <c:pt idx="0">
                  <c:v>#N/A</c:v>
                </c:pt>
                <c:pt idx="1">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numCache>
            </c:numRef>
          </c:yVal>
          <c:smooth val="0"/>
          <c:extLst>
            <c:ext xmlns:c16="http://schemas.microsoft.com/office/drawing/2014/chart" uri="{C3380CC4-5D6E-409C-BE32-E72D297353CC}">
              <c16:uniqueId val="{0000002F-468F-4C99-AFCA-AC63B16B475E}"/>
            </c:ext>
          </c:extLst>
        </c:ser>
        <c:ser>
          <c:idx val="5"/>
          <c:order val="5"/>
          <c:tx>
            <c:strRef>
              <c:f>'Tool Calc Sheet'!$M$54</c:f>
              <c:strCache>
                <c:ptCount val="1"/>
                <c:pt idx="0">
                  <c:v>Connect E</c:v>
                </c:pt>
              </c:strCache>
            </c:strRef>
          </c:tx>
          <c:spPr>
            <a:ln>
              <a:solidFill>
                <a:srgbClr val="9CD6E8">
                  <a:alpha val="50196"/>
                </a:srgbClr>
              </a:solidFill>
            </a:ln>
          </c:spPr>
          <c:marker>
            <c:symbol val="none"/>
          </c:marker>
          <c:xVal>
            <c:numRef>
              <c:f>'Tool Calc Sheet'!$G$55:$G$72</c:f>
              <c:numCache>
                <c:formatCode>General</c:formatCode>
                <c:ptCount val="18"/>
                <c:pt idx="0">
                  <c:v>2024</c:v>
                </c:pt>
                <c:pt idx="1">
                  <c:v>0</c:v>
                </c:pt>
                <c:pt idx="2">
                  <c:v>2040</c:v>
                </c:pt>
                <c:pt idx="3">
                  <c:v>2024</c:v>
                </c:pt>
                <c:pt idx="4">
                  <c:v>0</c:v>
                </c:pt>
                <c:pt idx="5">
                  <c:v>1</c:v>
                </c:pt>
                <c:pt idx="6">
                  <c:v>2040</c:v>
                </c:pt>
              </c:numCache>
            </c:numRef>
          </c:xVal>
          <c:yVal>
            <c:numRef>
              <c:f>'Tool Calc Sheet'!$M$55:$M$72</c:f>
              <c:numCache>
                <c:formatCode>0%</c:formatCode>
                <c:ptCount val="18"/>
                <c:pt idx="0">
                  <c:v>#N/A</c:v>
                </c:pt>
                <c:pt idx="1">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numCache>
            </c:numRef>
          </c:yVal>
          <c:smooth val="0"/>
          <c:extLst>
            <c:ext xmlns:c16="http://schemas.microsoft.com/office/drawing/2014/chart" uri="{C3380CC4-5D6E-409C-BE32-E72D297353CC}">
              <c16:uniqueId val="{00000030-468F-4C99-AFCA-AC63B16B475E}"/>
            </c:ext>
          </c:extLst>
        </c:ser>
        <c:ser>
          <c:idx val="6"/>
          <c:order val="6"/>
          <c:tx>
            <c:strRef>
              <c:f>'Tool Calc Sheet'!$N$54</c:f>
              <c:strCache>
                <c:ptCount val="1"/>
                <c:pt idx="0">
                  <c:v>Connect F</c:v>
                </c:pt>
              </c:strCache>
            </c:strRef>
          </c:tx>
          <c:spPr>
            <a:ln>
              <a:solidFill>
                <a:srgbClr val="9CD6E8">
                  <a:alpha val="50196"/>
                </a:srgbClr>
              </a:solidFill>
            </a:ln>
          </c:spPr>
          <c:marker>
            <c:symbol val="none"/>
          </c:marker>
          <c:xVal>
            <c:numRef>
              <c:f>'Tool Calc Sheet'!$G$55:$G$72</c:f>
              <c:numCache>
                <c:formatCode>General</c:formatCode>
                <c:ptCount val="18"/>
                <c:pt idx="0">
                  <c:v>2024</c:v>
                </c:pt>
                <c:pt idx="1">
                  <c:v>0</c:v>
                </c:pt>
                <c:pt idx="2">
                  <c:v>2040</c:v>
                </c:pt>
                <c:pt idx="3">
                  <c:v>2024</c:v>
                </c:pt>
                <c:pt idx="4">
                  <c:v>0</c:v>
                </c:pt>
                <c:pt idx="5">
                  <c:v>1</c:v>
                </c:pt>
                <c:pt idx="6">
                  <c:v>2040</c:v>
                </c:pt>
              </c:numCache>
            </c:numRef>
          </c:xVal>
          <c:yVal>
            <c:numRef>
              <c:f>'Tool Calc Sheet'!$N$55:$N$72</c:f>
              <c:numCache>
                <c:formatCode>0%</c:formatCode>
                <c:ptCount val="18"/>
                <c:pt idx="0">
                  <c:v>#N/A</c:v>
                </c:pt>
                <c:pt idx="1">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numCache>
            </c:numRef>
          </c:yVal>
          <c:smooth val="0"/>
          <c:extLst>
            <c:ext xmlns:c16="http://schemas.microsoft.com/office/drawing/2014/chart" uri="{C3380CC4-5D6E-409C-BE32-E72D297353CC}">
              <c16:uniqueId val="{00000031-468F-4C99-AFCA-AC63B16B475E}"/>
            </c:ext>
          </c:extLst>
        </c:ser>
        <c:ser>
          <c:idx val="7"/>
          <c:order val="7"/>
          <c:tx>
            <c:strRef>
              <c:f>'Tool Calc Sheet'!$O$54</c:f>
              <c:strCache>
                <c:ptCount val="1"/>
                <c:pt idx="0">
                  <c:v>Connect End</c:v>
                </c:pt>
              </c:strCache>
            </c:strRef>
          </c:tx>
          <c:spPr>
            <a:ln>
              <a:solidFill>
                <a:srgbClr val="9CD6E8">
                  <a:alpha val="50196"/>
                </a:srgbClr>
              </a:solidFill>
            </a:ln>
          </c:spPr>
          <c:marker>
            <c:symbol val="none"/>
          </c:marker>
          <c:xVal>
            <c:numRef>
              <c:f>'Tool Calc Sheet'!$G$55:$G$72</c:f>
              <c:numCache>
                <c:formatCode>General</c:formatCode>
                <c:ptCount val="18"/>
                <c:pt idx="0">
                  <c:v>2024</c:v>
                </c:pt>
                <c:pt idx="1">
                  <c:v>0</c:v>
                </c:pt>
                <c:pt idx="2">
                  <c:v>2040</c:v>
                </c:pt>
                <c:pt idx="3">
                  <c:v>2024</c:v>
                </c:pt>
                <c:pt idx="4">
                  <c:v>0</c:v>
                </c:pt>
                <c:pt idx="5">
                  <c:v>1</c:v>
                </c:pt>
                <c:pt idx="6">
                  <c:v>2040</c:v>
                </c:pt>
              </c:numCache>
            </c:numRef>
          </c:xVal>
          <c:yVal>
            <c:numRef>
              <c:f>'Tool Calc Sheet'!$O$55:$O$71</c:f>
              <c:numCache>
                <c:formatCode>0%</c:formatCode>
                <c:ptCount val="17"/>
                <c:pt idx="0">
                  <c:v>#N/A</c:v>
                </c:pt>
                <c:pt idx="1">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numCache>
            </c:numRef>
          </c:yVal>
          <c:smooth val="0"/>
          <c:extLst>
            <c:ext xmlns:c16="http://schemas.microsoft.com/office/drawing/2014/chart" uri="{C3380CC4-5D6E-409C-BE32-E72D297353CC}">
              <c16:uniqueId val="{00000000-5689-47C4-A853-830F41356200}"/>
            </c:ext>
          </c:extLst>
        </c:ser>
        <c:ser>
          <c:idx val="8"/>
          <c:order val="8"/>
          <c:tx>
            <c:strRef>
              <c:f>'Tool Calc Sheet'!$P$54</c:f>
              <c:strCache>
                <c:ptCount val="1"/>
                <c:pt idx="0">
                  <c:v>#N/A</c:v>
                </c:pt>
              </c:strCache>
            </c:strRef>
          </c:tx>
          <c:marker>
            <c:symbol val="none"/>
          </c:marker>
          <c:dLbls>
            <c:dLbl>
              <c:idx val="2"/>
              <c:layout>
                <c:manualLayout>
                  <c:x val="2.3488877791781271E-2"/>
                  <c:y val="0"/>
                </c:manualLayout>
              </c:layout>
              <c:spPr>
                <a:noFill/>
                <a:ln>
                  <a:noFill/>
                </a:ln>
                <a:effectLst/>
              </c:spPr>
              <c:txPr>
                <a:bodyPr wrap="square" lIns="38100" tIns="19050" rIns="38100" bIns="19050" anchor="ctr">
                  <a:noAutofit/>
                </a:bodyPr>
                <a:lstStyle/>
                <a:p>
                  <a:pPr>
                    <a:defRPr sz="1050" b="1"/>
                  </a:pPr>
                  <a:endParaRPr lang="en-US"/>
                </a:p>
              </c:txPr>
              <c:dLblPos val="r"/>
              <c:showLegendKey val="0"/>
              <c:showVal val="0"/>
              <c:showCatName val="0"/>
              <c:showSerName val="1"/>
              <c:showPercent val="0"/>
              <c:showBubbleSize val="0"/>
              <c:extLst>
                <c:ext xmlns:c15="http://schemas.microsoft.com/office/drawing/2012/chart" uri="{CE6537A1-D6FC-4f65-9D91-7224C49458BB}">
                  <c15:layout>
                    <c:manualLayout>
                      <c:w val="0.12467560776480474"/>
                      <c:h val="0.10836673169263278"/>
                    </c:manualLayout>
                  </c15:layout>
                </c:ext>
                <c:ext xmlns:c16="http://schemas.microsoft.com/office/drawing/2014/chart" uri="{C3380CC4-5D6E-409C-BE32-E72D297353CC}">
                  <c16:uniqueId val="{00000004-472C-4370-A4BA-3A9C85640180}"/>
                </c:ext>
              </c:extLst>
            </c:dLbl>
            <c:dLbl>
              <c:idx val="4"/>
              <c:delete val="1"/>
              <c:extLst>
                <c:ext xmlns:c15="http://schemas.microsoft.com/office/drawing/2012/chart" uri="{CE6537A1-D6FC-4f65-9D91-7224C49458BB}"/>
                <c:ext xmlns:c16="http://schemas.microsoft.com/office/drawing/2014/chart" uri="{C3380CC4-5D6E-409C-BE32-E72D297353CC}">
                  <c16:uniqueId val="{00000005-472C-4370-A4BA-3A9C85640180}"/>
                </c:ext>
              </c:extLst>
            </c:dLbl>
            <c:spPr>
              <a:noFill/>
              <a:ln>
                <a:noFill/>
              </a:ln>
              <a:effectLst/>
            </c:spPr>
            <c:txPr>
              <a:bodyPr wrap="square" lIns="38100" tIns="19050" rIns="38100" bIns="19050" anchor="ctr">
                <a:spAutoFit/>
              </a:bodyPr>
              <a:lstStyle/>
              <a:p>
                <a:pPr>
                  <a:defRPr sz="1050"/>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'Tool Calc Sheet'!$G$55:$G$65</c:f>
              <c:numCache>
                <c:formatCode>General</c:formatCode>
                <c:ptCount val="11"/>
                <c:pt idx="0">
                  <c:v>2024</c:v>
                </c:pt>
                <c:pt idx="1">
                  <c:v>0</c:v>
                </c:pt>
                <c:pt idx="2">
                  <c:v>2040</c:v>
                </c:pt>
                <c:pt idx="3">
                  <c:v>2024</c:v>
                </c:pt>
                <c:pt idx="4">
                  <c:v>0</c:v>
                </c:pt>
                <c:pt idx="5">
                  <c:v>1</c:v>
                </c:pt>
                <c:pt idx="6">
                  <c:v>2040</c:v>
                </c:pt>
              </c:numCache>
            </c:numRef>
          </c:xVal>
          <c:yVal>
            <c:numRef>
              <c:f>'Tool Calc Sheet'!$P$55:$P$65</c:f>
              <c:numCache>
                <c:formatCode>General</c:formatCode>
                <c:ptCount val="11"/>
                <c:pt idx="2" formatCode="0%">
                  <c:v>#N/A</c:v>
                </c:pt>
                <c:pt idx="4">
                  <c:v>0</c:v>
                </c:pt>
              </c:numCache>
            </c:numRef>
          </c:yVal>
          <c:smooth val="0"/>
          <c:extLst>
            <c:ext xmlns:c16="http://schemas.microsoft.com/office/drawing/2014/chart" uri="{C3380CC4-5D6E-409C-BE32-E72D297353CC}">
              <c16:uniqueId val="{00000003-472C-4370-A4BA-3A9C85640180}"/>
            </c:ext>
          </c:extLst>
        </c:ser>
        <c:dLbls>
          <c:showLegendKey val="0"/>
          <c:showVal val="0"/>
          <c:showCatName val="0"/>
          <c:showSerName val="0"/>
          <c:showPercent val="0"/>
          <c:showBubbleSize val="0"/>
        </c:dLbls>
        <c:axId val="1860671151"/>
        <c:axId val="1860666351"/>
      </c:scatterChart>
      <c:valAx>
        <c:axId val="1860671151"/>
        <c:scaling>
          <c:orientation val="minMax"/>
          <c:max val="2040"/>
          <c:min val="2024"/>
        </c:scaling>
        <c:delete val="0"/>
        <c:axPos val="b"/>
        <c:numFmt formatCode="General" sourceLinked="1"/>
        <c:majorTickMark val="none"/>
        <c:minorTickMark val="none"/>
        <c:tickLblPos val="nextTo"/>
        <c:spPr>
          <a:noFill/>
          <a:ln>
            <a:solidFill>
              <a:schemeClr val="bg1"/>
            </a:solidFill>
          </a:ln>
        </c:spPr>
        <c:txPr>
          <a:bodyPr/>
          <a:lstStyle/>
          <a:p>
            <a:pPr>
              <a:defRPr>
                <a:solidFill>
                  <a:schemeClr val="bg1"/>
                </a:solidFill>
              </a:defRPr>
            </a:pPr>
            <a:endParaRPr lang="en-US"/>
          </a:p>
        </c:txPr>
        <c:crossAx val="1860666351"/>
        <c:crosses val="autoZero"/>
        <c:crossBetween val="midCat"/>
        <c:majorUnit val="2"/>
      </c:valAx>
      <c:valAx>
        <c:axId val="1860666351"/>
        <c:scaling>
          <c:orientation val="minMax"/>
          <c:max val="1"/>
          <c:min val="0"/>
        </c:scaling>
        <c:delete val="1"/>
        <c:axPos val="l"/>
        <c:majorGridlines>
          <c:spPr>
            <a:ln>
              <a:solidFill>
                <a:schemeClr val="bg1">
                  <a:lumMod val="95000"/>
                </a:schemeClr>
              </a:solidFill>
            </a:ln>
          </c:spPr>
        </c:majorGridlines>
        <c:numFmt formatCode="0%" sourceLinked="1"/>
        <c:majorTickMark val="out"/>
        <c:minorTickMark val="none"/>
        <c:tickLblPos val="nextTo"/>
        <c:crossAx val="1860671151"/>
        <c:crosses val="autoZero"/>
        <c:crossBetween val="midCat"/>
      </c:valAx>
      <c:spPr>
        <a:noFill/>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a:noFill/>
    </a:ln>
  </c:spPr>
  <c:txPr>
    <a:bodyPr/>
    <a:lstStyle/>
    <a:p>
      <a:pPr>
        <a:defRPr>
          <a:latin typeface="Avenir Next LT Pro" panose="020B05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48298410847997"/>
          <c:y val="8.7727242929233187E-2"/>
          <c:w val="0.68780501702931374"/>
          <c:h val="0.77809839432514794"/>
        </c:manualLayout>
      </c:layout>
      <c:barChart>
        <c:barDir val="col"/>
        <c:grouping val="stacked"/>
        <c:varyColors val="0"/>
        <c:ser>
          <c:idx val="0"/>
          <c:order val="0"/>
          <c:tx>
            <c:strRef>
              <c:f>'Tool Calc Sheet'!$I$22</c:f>
              <c:strCache>
                <c:ptCount val="1"/>
                <c:pt idx="0">
                  <c:v>Lower Blank</c:v>
                </c:pt>
              </c:strCache>
            </c:strRef>
          </c:tx>
          <c:spPr>
            <a:noFill/>
          </c:spPr>
          <c:invertIfNegative val="0"/>
          <c:cat>
            <c:numRef>
              <c:f>'Tool Calc Sheet'!$H$24:$H$40</c:f>
              <c:numCache>
                <c:formatCode>General</c:formatCode>
                <c:ptCount val="17"/>
                <c:pt idx="0">
                  <c:v>2024</c:v>
                </c:pt>
                <c:pt idx="2">
                  <c:v>2026</c:v>
                </c:pt>
                <c:pt idx="4">
                  <c:v>2028</c:v>
                </c:pt>
                <c:pt idx="6">
                  <c:v>2030</c:v>
                </c:pt>
                <c:pt idx="8">
                  <c:v>2032</c:v>
                </c:pt>
                <c:pt idx="10">
                  <c:v>2034</c:v>
                </c:pt>
                <c:pt idx="12">
                  <c:v>2036</c:v>
                </c:pt>
                <c:pt idx="14">
                  <c:v>2038</c:v>
                </c:pt>
                <c:pt idx="16">
                  <c:v>2040</c:v>
                </c:pt>
              </c:numCache>
            </c:numRef>
          </c:cat>
          <c:val>
            <c:numRef>
              <c:f>'Tool Calc Sheet'!$I$24:$I$40</c:f>
              <c:numCache>
                <c:formatCode>0%</c:formatCode>
                <c:ptCount val="17"/>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numCache>
            </c:numRef>
          </c:val>
          <c:extLst>
            <c:ext xmlns:c16="http://schemas.microsoft.com/office/drawing/2014/chart" uri="{C3380CC4-5D6E-409C-BE32-E72D297353CC}">
              <c16:uniqueId val="{00000000-2A73-4306-AE87-3E8B255F06FC}"/>
            </c:ext>
          </c:extLst>
        </c:ser>
        <c:ser>
          <c:idx val="1"/>
          <c:order val="1"/>
          <c:tx>
            <c:strRef>
              <c:f>'Tool Calc Sheet'!$J$22</c:f>
              <c:strCache>
                <c:ptCount val="1"/>
                <c:pt idx="0">
                  <c:v>Retrofit 1</c:v>
                </c:pt>
              </c:strCache>
            </c:strRef>
          </c:tx>
          <c:spPr>
            <a:solidFill>
              <a:srgbClr val="9CD6E8">
                <a:alpha val="50196"/>
              </a:srgbClr>
            </a:solidFill>
          </c:spPr>
          <c:invertIfNegative val="0"/>
          <c:dLbls>
            <c:dLbl>
              <c:idx val="0"/>
              <c:tx>
                <c:rich>
                  <a:bodyPr/>
                  <a:lstStyle/>
                  <a:p>
                    <a:fld id="{4F88ECCE-11BD-414F-A80F-EF8CDA611AD8}" type="CELLRANGE">
                      <a:rPr lang="en-US"/>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2A73-4306-AE87-3E8B255F06FC}"/>
                </c:ext>
              </c:extLst>
            </c:dLbl>
            <c:dLbl>
              <c:idx val="1"/>
              <c:layout>
                <c:manualLayout>
                  <c:x val="9.0606828153609167E-2"/>
                  <c:y val="-8.5618781307875258E-17"/>
                </c:manualLayout>
              </c:layout>
              <c:tx>
                <c:rich>
                  <a:bodyPr/>
                  <a:lstStyle/>
                  <a:p>
                    <a:fld id="{385F9C57-F3C1-480A-A6E4-DC268BCA23AA}" type="CELLRANGE">
                      <a:rPr lang="en-US"/>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layout>
                    <c:manualLayout>
                      <c:w val="0.25649213665208848"/>
                      <c:h val="9.7629889083479277E-2"/>
                    </c:manualLayout>
                  </c15:layout>
                  <c15:dlblFieldTable/>
                  <c15:showDataLabelsRange val="1"/>
                </c:ext>
                <c:ext xmlns:c16="http://schemas.microsoft.com/office/drawing/2014/chart" uri="{C3380CC4-5D6E-409C-BE32-E72D297353CC}">
                  <c16:uniqueId val="{00000002-2A73-4306-AE87-3E8B255F06FC}"/>
                </c:ext>
              </c:extLst>
            </c:dLbl>
            <c:dLbl>
              <c:idx val="2"/>
              <c:tx>
                <c:rich>
                  <a:bodyPr/>
                  <a:lstStyle/>
                  <a:p>
                    <a:fld id="{40762AE8-A5B4-4E02-B774-DE696D05AD79}"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2A73-4306-AE87-3E8B255F06FC}"/>
                </c:ext>
              </c:extLst>
            </c:dLbl>
            <c:dLbl>
              <c:idx val="3"/>
              <c:tx>
                <c:rich>
                  <a:bodyPr/>
                  <a:lstStyle/>
                  <a:p>
                    <a:fld id="{24DFAF92-F6E0-451A-ACAF-07A8A8AEF307}"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2A73-4306-AE87-3E8B255F06FC}"/>
                </c:ext>
              </c:extLst>
            </c:dLbl>
            <c:dLbl>
              <c:idx val="4"/>
              <c:tx>
                <c:rich>
                  <a:bodyPr/>
                  <a:lstStyle/>
                  <a:p>
                    <a:fld id="{BFD03598-3C88-4CD7-9467-67B3A4C15099}"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2A73-4306-AE87-3E8B255F06FC}"/>
                </c:ext>
              </c:extLst>
            </c:dLbl>
            <c:dLbl>
              <c:idx val="5"/>
              <c:tx>
                <c:rich>
                  <a:bodyPr/>
                  <a:lstStyle/>
                  <a:p>
                    <a:fld id="{8A7FB1C8-8A29-45C4-80DD-209733C1DEB1}"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2A73-4306-AE87-3E8B255F06FC}"/>
                </c:ext>
              </c:extLst>
            </c:dLbl>
            <c:dLbl>
              <c:idx val="6"/>
              <c:tx>
                <c:rich>
                  <a:bodyPr/>
                  <a:lstStyle/>
                  <a:p>
                    <a:fld id="{18A23456-BEFF-4A81-BBAF-8AB3F3976101}"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2A73-4306-AE87-3E8B255F06FC}"/>
                </c:ext>
              </c:extLst>
            </c:dLbl>
            <c:dLbl>
              <c:idx val="7"/>
              <c:tx>
                <c:rich>
                  <a:bodyPr/>
                  <a:lstStyle/>
                  <a:p>
                    <a:fld id="{F5B44895-8499-45AE-BE13-DF45E57D7BAD}"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2A73-4306-AE87-3E8B255F06FC}"/>
                </c:ext>
              </c:extLst>
            </c:dLbl>
            <c:dLbl>
              <c:idx val="8"/>
              <c:tx>
                <c:rich>
                  <a:bodyPr/>
                  <a:lstStyle/>
                  <a:p>
                    <a:fld id="{51F70561-ABD4-450D-AC59-5B6ABCF45C04}"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2A73-4306-AE87-3E8B255F06FC}"/>
                </c:ext>
              </c:extLst>
            </c:dLbl>
            <c:dLbl>
              <c:idx val="9"/>
              <c:tx>
                <c:rich>
                  <a:bodyPr/>
                  <a:lstStyle/>
                  <a:p>
                    <a:fld id="{07BC8E09-2742-42AB-B634-A310725C213B}"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2A73-4306-AE87-3E8B255F06FC}"/>
                </c:ext>
              </c:extLst>
            </c:dLbl>
            <c:dLbl>
              <c:idx val="10"/>
              <c:tx>
                <c:rich>
                  <a:bodyPr/>
                  <a:lstStyle/>
                  <a:p>
                    <a:fld id="{6D5690AE-E7CD-429C-BA54-E14C6BC0CB27}"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2A73-4306-AE87-3E8B255F06FC}"/>
                </c:ext>
              </c:extLst>
            </c:dLbl>
            <c:dLbl>
              <c:idx val="11"/>
              <c:tx>
                <c:rich>
                  <a:bodyPr/>
                  <a:lstStyle/>
                  <a:p>
                    <a:fld id="{C3D08B7B-DFC9-426F-8E39-3DA030A188FA}"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2A73-4306-AE87-3E8B255F06FC}"/>
                </c:ext>
              </c:extLst>
            </c:dLbl>
            <c:dLbl>
              <c:idx val="12"/>
              <c:tx>
                <c:rich>
                  <a:bodyPr/>
                  <a:lstStyle/>
                  <a:p>
                    <a:fld id="{79F8CDFD-6806-4634-B417-1B4FC4869D36}"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2A73-4306-AE87-3E8B255F06FC}"/>
                </c:ext>
              </c:extLst>
            </c:dLbl>
            <c:dLbl>
              <c:idx val="13"/>
              <c:tx>
                <c:rich>
                  <a:bodyPr/>
                  <a:lstStyle/>
                  <a:p>
                    <a:fld id="{F3E8C92E-65AB-42BC-A757-9DEB1CBE58BB}"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2A73-4306-AE87-3E8B255F06FC}"/>
                </c:ext>
              </c:extLst>
            </c:dLbl>
            <c:dLbl>
              <c:idx val="14"/>
              <c:tx>
                <c:rich>
                  <a:bodyPr/>
                  <a:lstStyle/>
                  <a:p>
                    <a:fld id="{BA43ADDE-2D56-4265-B38A-99CDB92B4FB8}"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2A73-4306-AE87-3E8B255F06FC}"/>
                </c:ext>
              </c:extLst>
            </c:dLbl>
            <c:dLbl>
              <c:idx val="15"/>
              <c:tx>
                <c:rich>
                  <a:bodyPr/>
                  <a:lstStyle/>
                  <a:p>
                    <a:pPr>
                      <a:defRPr sz="1600" b="1">
                        <a:solidFill>
                          <a:sysClr val="windowText" lastClr="000000"/>
                        </a:solidFill>
                      </a:defRPr>
                    </a:pPr>
                    <a:fld id="{D4806A20-610C-47BA-B780-B04348F5854B}" type="CELLRANGE">
                      <a:rPr lang="en-US"/>
                      <a:pPr>
                        <a:defRPr sz="1600" b="1">
                          <a:solidFill>
                            <a:sysClr val="windowText" lastClr="000000"/>
                          </a:solidFill>
                        </a:defRPr>
                      </a:pPr>
                      <a:t>[CELLRANGE]</a:t>
                    </a:fld>
                    <a:endParaRPr lang="en-CA"/>
                  </a:p>
                </c:rich>
              </c:tx>
              <c:spPr>
                <a:noFill/>
                <a:ln>
                  <a:noFill/>
                </a:ln>
                <a:effectLst/>
              </c:spPr>
              <c:dLblPos val="ctr"/>
              <c:showLegendKey val="0"/>
              <c:showVal val="0"/>
              <c:showCatName val="0"/>
              <c:showSerName val="0"/>
              <c:showPercent val="0"/>
              <c:showBubbleSize val="0"/>
              <c:extLst>
                <c:ext xmlns:c15="http://schemas.microsoft.com/office/drawing/2012/chart" uri="{CE6537A1-D6FC-4f65-9D91-7224C49458BB}">
                  <c15:layout>
                    <c:manualLayout>
                      <c:w val="0.23987056504022947"/>
                      <c:h val="5.7894102991942128E-2"/>
                    </c:manualLayout>
                  </c15:layout>
                  <c15:dlblFieldTable/>
                  <c15:showDataLabelsRange val="1"/>
                </c:ext>
                <c:ext xmlns:c16="http://schemas.microsoft.com/office/drawing/2014/chart" uri="{C3380CC4-5D6E-409C-BE32-E72D297353CC}">
                  <c16:uniqueId val="{00000010-2A73-4306-AE87-3E8B255F06FC}"/>
                </c:ext>
              </c:extLst>
            </c:dLbl>
            <c:dLbl>
              <c:idx val="16"/>
              <c:tx>
                <c:rich>
                  <a:bodyPr/>
                  <a:lstStyle/>
                  <a:p>
                    <a:fld id="{8ED47A84-A16F-4FCA-B63B-E3A1C70A0FBD}" type="CELLRANGE">
                      <a:rPr lang="en-CA"/>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2A73-4306-AE87-3E8B255F06FC}"/>
                </c:ext>
              </c:extLst>
            </c:dLbl>
            <c:spPr>
              <a:noFill/>
              <a:ln>
                <a:noFill/>
              </a:ln>
              <a:effectLst/>
            </c:spPr>
            <c:txPr>
              <a:bodyPr/>
              <a:lstStyle/>
              <a:p>
                <a:pPr>
                  <a:defRPr sz="1600" b="1"/>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numRef>
              <c:f>'Tool Calc Sheet'!$H$24:$H$40</c:f>
              <c:numCache>
                <c:formatCode>General</c:formatCode>
                <c:ptCount val="17"/>
                <c:pt idx="0">
                  <c:v>2024</c:v>
                </c:pt>
                <c:pt idx="2">
                  <c:v>2026</c:v>
                </c:pt>
                <c:pt idx="4">
                  <c:v>2028</c:v>
                </c:pt>
                <c:pt idx="6">
                  <c:v>2030</c:v>
                </c:pt>
                <c:pt idx="8">
                  <c:v>2032</c:v>
                </c:pt>
                <c:pt idx="10">
                  <c:v>2034</c:v>
                </c:pt>
                <c:pt idx="12">
                  <c:v>2036</c:v>
                </c:pt>
                <c:pt idx="14">
                  <c:v>2038</c:v>
                </c:pt>
                <c:pt idx="16">
                  <c:v>2040</c:v>
                </c:pt>
              </c:numCache>
            </c:numRef>
          </c:cat>
          <c:val>
            <c:numRef>
              <c:f>'Tool Calc Sheet'!$J$24:$J$40</c:f>
              <c:numCache>
                <c:formatCode>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5="http://schemas.microsoft.com/office/drawing/2012/chart" uri="{02D57815-91ED-43cb-92C2-25804820EDAC}">
              <c15:datalabelsRange>
                <c15:f>'Tool Calc Sheet'!$M$24:$M$51</c15:f>
                <c15:dlblRangeCache>
                  <c:ptCount val="28"/>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15:dlblRangeCache>
              </c15:datalabelsRange>
            </c:ext>
            <c:ext xmlns:c16="http://schemas.microsoft.com/office/drawing/2014/chart" uri="{C3380CC4-5D6E-409C-BE32-E72D297353CC}">
              <c16:uniqueId val="{0000001C-2A73-4306-AE87-3E8B255F06FC}"/>
            </c:ext>
          </c:extLst>
        </c:ser>
        <c:dLbls>
          <c:showLegendKey val="0"/>
          <c:showVal val="0"/>
          <c:showCatName val="0"/>
          <c:showSerName val="0"/>
          <c:showPercent val="0"/>
          <c:showBubbleSize val="0"/>
        </c:dLbls>
        <c:gapWidth val="0"/>
        <c:overlap val="100"/>
        <c:axId val="1860671151"/>
        <c:axId val="1860666351"/>
      </c:barChart>
      <c:catAx>
        <c:axId val="1860671151"/>
        <c:scaling>
          <c:orientation val="minMax"/>
        </c:scaling>
        <c:delete val="0"/>
        <c:axPos val="b"/>
        <c:title>
          <c:tx>
            <c:rich>
              <a:bodyPr/>
              <a:lstStyle/>
              <a:p>
                <a:pPr>
                  <a:defRPr/>
                </a:pPr>
                <a:r>
                  <a:rPr lang="en-CA" sz="1200"/>
                  <a:t>Years</a:t>
                </a:r>
              </a:p>
            </c:rich>
          </c:tx>
          <c:overlay val="0"/>
        </c:title>
        <c:numFmt formatCode="General" sourceLinked="1"/>
        <c:majorTickMark val="none"/>
        <c:minorTickMark val="none"/>
        <c:tickLblPos val="nextTo"/>
        <c:txPr>
          <a:bodyPr/>
          <a:lstStyle/>
          <a:p>
            <a:pPr>
              <a:defRPr>
                <a:solidFill>
                  <a:sysClr val="windowText" lastClr="000000"/>
                </a:solidFill>
              </a:defRPr>
            </a:pPr>
            <a:endParaRPr lang="en-US"/>
          </a:p>
        </c:txPr>
        <c:crossAx val="1860666351"/>
        <c:crosses val="autoZero"/>
        <c:auto val="1"/>
        <c:lblAlgn val="ctr"/>
        <c:lblOffset val="100"/>
        <c:noMultiLvlLbl val="0"/>
      </c:catAx>
      <c:valAx>
        <c:axId val="1860666351"/>
        <c:scaling>
          <c:orientation val="minMax"/>
          <c:max val="1"/>
          <c:min val="0"/>
        </c:scaling>
        <c:delete val="0"/>
        <c:axPos val="l"/>
        <c:majorGridlines>
          <c:spPr>
            <a:ln>
              <a:noFill/>
            </a:ln>
          </c:spPr>
        </c:majorGridlines>
        <c:title>
          <c:tx>
            <c:rich>
              <a:bodyPr/>
              <a:lstStyle/>
              <a:p>
                <a:pPr>
                  <a:defRPr/>
                </a:pPr>
                <a:r>
                  <a:rPr lang="en-CA" sz="1600"/>
                  <a:t>%</a:t>
                </a:r>
                <a:r>
                  <a:rPr lang="en-CA" sz="1600" baseline="0"/>
                  <a:t> Emission Reduction</a:t>
                </a:r>
                <a:br>
                  <a:rPr lang="en-CA" sz="1600" baseline="0"/>
                </a:br>
                <a:r>
                  <a:rPr lang="en-CA" sz="1050" baseline="0"/>
                  <a:t>(from baseline)</a:t>
                </a:r>
                <a:endParaRPr lang="en-CA" sz="1600"/>
              </a:p>
            </c:rich>
          </c:tx>
          <c:overlay val="0"/>
        </c:title>
        <c:numFmt formatCode="0%" sourceLinked="1"/>
        <c:majorTickMark val="out"/>
        <c:minorTickMark val="none"/>
        <c:tickLblPos val="nextTo"/>
        <c:spPr>
          <a:ln>
            <a:solidFill>
              <a:sysClr val="windowText" lastClr="000000"/>
            </a:solidFill>
          </a:ln>
        </c:spPr>
        <c:crossAx val="1860671151"/>
        <c:crosses val="autoZero"/>
        <c:crossBetween val="between"/>
      </c:valAx>
      <c:spPr>
        <a:noFill/>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a:noFill/>
    </a:ln>
  </c:spPr>
  <c:txPr>
    <a:bodyPr/>
    <a:lstStyle/>
    <a:p>
      <a:pPr>
        <a:defRPr>
          <a:latin typeface="Avenir Next LT Pro" panose="020B0504020202020204" pitchFamily="34" charset="0"/>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19049</xdr:colOff>
      <xdr:row>27</xdr:row>
      <xdr:rowOff>114300</xdr:rowOff>
    </xdr:from>
    <xdr:to>
      <xdr:col>17</xdr:col>
      <xdr:colOff>571500</xdr:colOff>
      <xdr:row>31</xdr:row>
      <xdr:rowOff>161926</xdr:rowOff>
    </xdr:to>
    <xdr:pic>
      <xdr:nvPicPr>
        <xdr:cNvPr id="2" name="Picture 1">
          <a:extLst>
            <a:ext uri="{FF2B5EF4-FFF2-40B4-BE49-F238E27FC236}">
              <a16:creationId xmlns:a16="http://schemas.microsoft.com/office/drawing/2014/main" id="{DBE6D2E6-D7C6-43CF-BDE6-AA333E572591}"/>
            </a:ext>
          </a:extLst>
        </xdr:cNvPr>
        <xdr:cNvPicPr>
          <a:picLocks noChangeAspect="1"/>
        </xdr:cNvPicPr>
      </xdr:nvPicPr>
      <xdr:blipFill rotWithShape="1">
        <a:blip xmlns:r="http://schemas.openxmlformats.org/officeDocument/2006/relationships" r:embed="rId1"/>
        <a:srcRect l="1557" t="72320" r="886" b="2768"/>
        <a:stretch/>
      </xdr:blipFill>
      <xdr:spPr>
        <a:xfrm>
          <a:off x="628649" y="5762625"/>
          <a:ext cx="10306051" cy="771526"/>
        </a:xfrm>
        <a:prstGeom prst="rect">
          <a:avLst/>
        </a:prstGeom>
      </xdr:spPr>
    </xdr:pic>
    <xdr:clientData/>
  </xdr:twoCellAnchor>
  <xdr:twoCellAnchor editAs="oneCell">
    <xdr:from>
      <xdr:col>1</xdr:col>
      <xdr:colOff>190500</xdr:colOff>
      <xdr:row>13</xdr:row>
      <xdr:rowOff>36770</xdr:rowOff>
    </xdr:from>
    <xdr:to>
      <xdr:col>17</xdr:col>
      <xdr:colOff>306939</xdr:colOff>
      <xdr:row>27</xdr:row>
      <xdr:rowOff>20924</xdr:rowOff>
    </xdr:to>
    <xdr:pic>
      <xdr:nvPicPr>
        <xdr:cNvPr id="3" name="Picture 2">
          <a:extLst>
            <a:ext uri="{FF2B5EF4-FFF2-40B4-BE49-F238E27FC236}">
              <a16:creationId xmlns:a16="http://schemas.microsoft.com/office/drawing/2014/main" id="{309872F4-D0EB-4046-9E2D-B5697F1D61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800100" y="3151445"/>
          <a:ext cx="9870039" cy="25178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913081</xdr:colOff>
      <xdr:row>1</xdr:row>
      <xdr:rowOff>211232</xdr:rowOff>
    </xdr:from>
    <xdr:to>
      <xdr:col>25</xdr:col>
      <xdr:colOff>169016</xdr:colOff>
      <xdr:row>3</xdr:row>
      <xdr:rowOff>101414</xdr:rowOff>
    </xdr:to>
    <xdr:pic>
      <xdr:nvPicPr>
        <xdr:cNvPr id="6" name="Picture 5">
          <a:extLst>
            <a:ext uri="{FF2B5EF4-FFF2-40B4-BE49-F238E27FC236}">
              <a16:creationId xmlns:a16="http://schemas.microsoft.com/office/drawing/2014/main" id="{247C6682-F434-0D9D-EF4A-C227D21FE987}"/>
            </a:ext>
          </a:extLst>
        </xdr:cNvPr>
        <xdr:cNvPicPr>
          <a:picLocks noChangeAspect="1"/>
        </xdr:cNvPicPr>
      </xdr:nvPicPr>
      <xdr:blipFill>
        <a:blip xmlns:r="http://schemas.openxmlformats.org/officeDocument/2006/relationships" r:embed="rId1"/>
        <a:stretch>
          <a:fillRect/>
        </a:stretch>
      </xdr:blipFill>
      <xdr:spPr>
        <a:xfrm>
          <a:off x="14494610" y="401732"/>
          <a:ext cx="1833288" cy="607358"/>
        </a:xfrm>
        <a:prstGeom prst="rect">
          <a:avLst/>
        </a:prstGeom>
      </xdr:spPr>
    </xdr:pic>
    <xdr:clientData/>
  </xdr:twoCellAnchor>
  <xdr:twoCellAnchor>
    <xdr:from>
      <xdr:col>18</xdr:col>
      <xdr:colOff>239637</xdr:colOff>
      <xdr:row>12</xdr:row>
      <xdr:rowOff>95250</xdr:rowOff>
    </xdr:from>
    <xdr:to>
      <xdr:col>27</xdr:col>
      <xdr:colOff>155559</xdr:colOff>
      <xdr:row>41</xdr:row>
      <xdr:rowOff>59409</xdr:rowOff>
    </xdr:to>
    <xdr:graphicFrame macro="">
      <xdr:nvGraphicFramePr>
        <xdr:cNvPr id="7" name="Chart 6">
          <a:extLst>
            <a:ext uri="{FF2B5EF4-FFF2-40B4-BE49-F238E27FC236}">
              <a16:creationId xmlns:a16="http://schemas.microsoft.com/office/drawing/2014/main" id="{D6C89AAE-89BD-4FD2-8EAF-C85B54362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68914</xdr:colOff>
      <xdr:row>12</xdr:row>
      <xdr:rowOff>30254</xdr:rowOff>
    </xdr:from>
    <xdr:to>
      <xdr:col>26</xdr:col>
      <xdr:colOff>153518</xdr:colOff>
      <xdr:row>41</xdr:row>
      <xdr:rowOff>20729</xdr:rowOff>
    </xdr:to>
    <xdr:graphicFrame macro="">
      <xdr:nvGraphicFramePr>
        <xdr:cNvPr id="4" name="Chart 3">
          <a:extLst>
            <a:ext uri="{FF2B5EF4-FFF2-40B4-BE49-F238E27FC236}">
              <a16:creationId xmlns:a16="http://schemas.microsoft.com/office/drawing/2014/main" id="{EFFD717C-08C3-4DF4-83F5-15B6456D0F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1013261</xdr:colOff>
      <xdr:row>40</xdr:row>
      <xdr:rowOff>21418</xdr:rowOff>
    </xdr:from>
    <xdr:to>
      <xdr:col>24</xdr:col>
      <xdr:colOff>756211</xdr:colOff>
      <xdr:row>42</xdr:row>
      <xdr:rowOff>70598</xdr:rowOff>
    </xdr:to>
    <xdr:sp macro="" textlink="">
      <xdr:nvSpPr>
        <xdr:cNvPr id="11" name="TextBox 10">
          <a:extLst>
            <a:ext uri="{FF2B5EF4-FFF2-40B4-BE49-F238E27FC236}">
              <a16:creationId xmlns:a16="http://schemas.microsoft.com/office/drawing/2014/main" id="{02646D8C-0A23-8EFD-02CF-CE89AF433079}"/>
            </a:ext>
          </a:extLst>
        </xdr:cNvPr>
        <xdr:cNvSpPr txBox="1"/>
      </xdr:nvSpPr>
      <xdr:spPr>
        <a:xfrm>
          <a:off x="14594790" y="7977594"/>
          <a:ext cx="829921" cy="609475"/>
        </a:xfrm>
        <a:prstGeom prst="rect">
          <a:avLst/>
        </a:prstGeom>
        <a:solidFill>
          <a:srgbClr val="00598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1">
              <a:solidFill>
                <a:schemeClr val="bg1"/>
              </a:solidFill>
              <a:latin typeface="Avenir Next LT Pro" panose="020B0504020202020204" pitchFamily="34" charset="0"/>
            </a:rPr>
            <a:t>Net</a:t>
          </a:r>
          <a:r>
            <a:rPr lang="en-CA" sz="1100" b="1" baseline="0">
              <a:solidFill>
                <a:schemeClr val="bg1"/>
              </a:solidFill>
              <a:latin typeface="Avenir Next LT Pro" panose="020B0504020202020204" pitchFamily="34" charset="0"/>
            </a:rPr>
            <a:t> Zero Goal</a:t>
          </a:r>
          <a:endParaRPr lang="en-CA" sz="1100" b="1">
            <a:solidFill>
              <a:schemeClr val="bg1"/>
            </a:solidFill>
            <a:latin typeface="Avenir Next LT Pro" panose="020B0504020202020204" pitchFamily="34" charset="0"/>
          </a:endParaRPr>
        </a:p>
      </xdr:txBody>
    </xdr:sp>
    <xdr:clientData/>
  </xdr:twoCellAnchor>
</xdr:wsDr>
</file>

<file path=xl/drawings/drawing3.xml><?xml version="1.0" encoding="utf-8"?>
<c:userShapes xmlns:c="http://schemas.openxmlformats.org/drawingml/2006/chart">
  <cdr:relSizeAnchor xmlns:cdr="http://schemas.openxmlformats.org/drawingml/2006/chartDrawing">
    <cdr:from>
      <cdr:x>0.07794</cdr:x>
      <cdr:y>0.01347</cdr:y>
    </cdr:from>
    <cdr:to>
      <cdr:x>0.16554</cdr:x>
      <cdr:y>0.0681</cdr:y>
    </cdr:to>
    <cdr:sp macro="" textlink="">
      <cdr:nvSpPr>
        <cdr:cNvPr id="12" name="TextBox 3">
          <a:extLst xmlns:a="http://schemas.openxmlformats.org/drawingml/2006/main">
            <a:ext uri="{FF2B5EF4-FFF2-40B4-BE49-F238E27FC236}">
              <a16:creationId xmlns:a16="http://schemas.microsoft.com/office/drawing/2014/main" id="{E6BF13EF-287E-54EA-2407-457E3D438CA3}"/>
            </a:ext>
          </a:extLst>
        </cdr:cNvPr>
        <cdr:cNvSpPr txBox="1"/>
      </cdr:nvSpPr>
      <cdr:spPr>
        <a:xfrm xmlns:a="http://schemas.openxmlformats.org/drawingml/2006/main">
          <a:off x="595361" y="73251"/>
          <a:ext cx="669181" cy="297120"/>
        </a:xfrm>
        <a:prstGeom xmlns:a="http://schemas.openxmlformats.org/drawingml/2006/main" prst="rect">
          <a:avLst/>
        </a:prstGeom>
        <a:solidFill xmlns:a="http://schemas.openxmlformats.org/drawingml/2006/main">
          <a:srgbClr val="005983"/>
        </a:solidFill>
      </cdr:spPr>
      <cdr:txBody>
        <a:bodyPr xmlns:a="http://schemas.openxmlformats.org/drawingml/2006/main" vertOverflow="clip" wrap="square" rtlCol="0"/>
        <a:lstStyle xmlns:a="http://schemas.openxmlformats.org/drawingml/2006/main"/>
        <a:p xmlns:a="http://schemas.openxmlformats.org/drawingml/2006/main">
          <a:pPr algn="ctr"/>
          <a:r>
            <a:rPr lang="en-CA" sz="1100" b="1">
              <a:solidFill>
                <a:schemeClr val="bg1"/>
              </a:solidFill>
              <a:latin typeface="Avenir Next LT Pro" panose="020B0504020202020204" pitchFamily="34" charset="0"/>
            </a:rPr>
            <a:t>Start</a:t>
          </a:r>
        </a:p>
      </cdr:txBody>
    </cdr:sp>
  </cdr:relSizeAnchor>
</c:userShapes>
</file>

<file path=xl/persons/person.xml><?xml version="1.0" encoding="utf-8"?>
<personList xmlns="http://schemas.microsoft.com/office/spreadsheetml/2018/threadedcomments" xmlns:x="http://schemas.openxmlformats.org/spreadsheetml/2006/main">
  <person displayName="Kasia Boyd" id="{31C2A601-9EE3-4F4E-AF1C-F5013F381445}" userId="S::Kasia.Boyd@arup.com::c90cb18e-2937-4dca-a140-3819afcf4da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8" dT="2024-10-21T23:22:43.38" personId="{31C2A601-9EE3-4F4E-AF1C-F5013F381445}" id="{40532F38-DB97-47E3-AAE8-F6B7D27BA5B1}" done="1">
    <text xml:space="preserve">Change to %, for all below too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61A05-0DD3-4941-8D7E-39BD5F1EEB15}">
  <dimension ref="A3:BL32"/>
  <sheetViews>
    <sheetView tabSelected="1" zoomScaleNormal="100" workbookViewId="0">
      <selection activeCell="B9" sqref="B9:R9"/>
    </sheetView>
  </sheetViews>
  <sheetFormatPr defaultColWidth="9.140625" defaultRowHeight="14.25" x14ac:dyDescent="0.2"/>
  <cols>
    <col min="1" max="64" width="9.140625" style="31"/>
    <col min="65" max="16384" width="9.140625" style="32"/>
  </cols>
  <sheetData>
    <row r="3" spans="2:18" x14ac:dyDescent="0.2">
      <c r="B3" s="30"/>
      <c r="C3" s="30"/>
      <c r="D3" s="30"/>
      <c r="E3" s="30"/>
      <c r="F3" s="30"/>
      <c r="G3" s="30"/>
      <c r="H3" s="30"/>
      <c r="I3" s="30"/>
      <c r="J3" s="30"/>
      <c r="K3" s="30"/>
      <c r="L3" s="30"/>
      <c r="M3" s="30"/>
      <c r="N3" s="30"/>
      <c r="O3" s="30"/>
      <c r="P3" s="30"/>
      <c r="Q3" s="30"/>
      <c r="R3" s="30"/>
    </row>
    <row r="4" spans="2:18" x14ac:dyDescent="0.2">
      <c r="B4" s="30"/>
      <c r="C4" s="30"/>
      <c r="D4" s="30"/>
      <c r="E4" s="30"/>
      <c r="F4" s="30"/>
      <c r="G4" s="30"/>
      <c r="H4" s="30"/>
      <c r="I4" s="30"/>
      <c r="J4" s="30"/>
      <c r="K4" s="30"/>
      <c r="L4" s="30"/>
      <c r="M4" s="30"/>
      <c r="N4" s="30"/>
      <c r="O4" s="30"/>
      <c r="P4" s="30"/>
      <c r="Q4" s="30"/>
      <c r="R4" s="30"/>
    </row>
    <row r="5" spans="2:18" ht="33.75" x14ac:dyDescent="0.5">
      <c r="B5" s="132" t="s">
        <v>48</v>
      </c>
      <c r="C5" s="132"/>
      <c r="D5" s="132"/>
      <c r="E5" s="132"/>
      <c r="F5" s="132"/>
      <c r="G5" s="132"/>
      <c r="H5" s="132"/>
      <c r="I5" s="132"/>
      <c r="J5" s="132"/>
      <c r="K5" s="132"/>
      <c r="L5" s="132"/>
      <c r="M5" s="132"/>
      <c r="N5" s="132"/>
      <c r="O5" s="132"/>
      <c r="P5" s="132"/>
      <c r="Q5" s="132"/>
      <c r="R5" s="132"/>
    </row>
    <row r="6" spans="2:18" x14ac:dyDescent="0.2">
      <c r="B6" s="30"/>
      <c r="C6" s="30"/>
      <c r="D6" s="30"/>
      <c r="E6" s="30"/>
      <c r="F6" s="30"/>
      <c r="G6" s="30"/>
      <c r="H6" s="30"/>
      <c r="I6" s="30"/>
      <c r="J6" s="30"/>
      <c r="K6" s="30"/>
      <c r="L6" s="30"/>
      <c r="M6" s="30"/>
      <c r="N6" s="30"/>
      <c r="O6" s="30"/>
      <c r="P6" s="30"/>
      <c r="Q6" s="30"/>
      <c r="R6" s="30"/>
    </row>
    <row r="7" spans="2:18" ht="45.75" x14ac:dyDescent="0.2">
      <c r="B7" s="133" t="s">
        <v>120</v>
      </c>
      <c r="C7" s="134"/>
      <c r="D7" s="134"/>
      <c r="E7" s="134"/>
      <c r="F7" s="134"/>
      <c r="G7" s="134"/>
      <c r="H7" s="134"/>
      <c r="I7" s="134"/>
      <c r="J7" s="134"/>
      <c r="K7" s="134"/>
      <c r="L7" s="134"/>
      <c r="M7" s="134"/>
      <c r="N7" s="134"/>
      <c r="O7" s="134"/>
      <c r="P7" s="134"/>
      <c r="Q7" s="134"/>
      <c r="R7" s="134"/>
    </row>
    <row r="8" spans="2:18" ht="27.75" customHeight="1" x14ac:dyDescent="0.2">
      <c r="B8" s="30"/>
      <c r="C8" s="30"/>
      <c r="D8" s="30"/>
      <c r="E8" s="30"/>
      <c r="F8" s="30"/>
      <c r="G8" s="30"/>
      <c r="H8" s="30"/>
      <c r="I8" s="30"/>
      <c r="J8" s="30"/>
      <c r="K8" s="30"/>
      <c r="L8" s="30"/>
      <c r="M8" s="30"/>
      <c r="N8" s="30"/>
      <c r="O8" s="30"/>
      <c r="P8" s="30"/>
      <c r="Q8" s="30"/>
      <c r="R8" s="30"/>
    </row>
    <row r="9" spans="2:18" ht="15" x14ac:dyDescent="0.25">
      <c r="B9" s="135"/>
      <c r="C9" s="135"/>
      <c r="D9" s="135"/>
      <c r="E9" s="135"/>
      <c r="F9" s="135"/>
      <c r="G9" s="135"/>
      <c r="H9" s="135"/>
      <c r="I9" s="135"/>
      <c r="J9" s="135"/>
      <c r="K9" s="135"/>
      <c r="L9" s="135"/>
      <c r="M9" s="135"/>
      <c r="N9" s="135"/>
      <c r="O9" s="135"/>
      <c r="P9" s="135"/>
      <c r="Q9" s="135"/>
      <c r="R9" s="135"/>
    </row>
    <row r="10" spans="2:18" s="31" customFormat="1" ht="8.25" customHeight="1" x14ac:dyDescent="0.2">
      <c r="B10" s="30"/>
      <c r="C10" s="30"/>
      <c r="D10" s="30"/>
      <c r="E10" s="30"/>
      <c r="F10" s="30"/>
      <c r="G10" s="30"/>
      <c r="H10" s="30"/>
      <c r="I10" s="30"/>
      <c r="J10" s="30"/>
      <c r="K10" s="30"/>
      <c r="L10" s="30"/>
      <c r="M10" s="30"/>
      <c r="N10" s="30"/>
      <c r="O10" s="30"/>
      <c r="P10" s="30"/>
      <c r="Q10" s="30"/>
      <c r="R10" s="30"/>
    </row>
    <row r="11" spans="2:18" s="31" customFormat="1" ht="15" x14ac:dyDescent="0.25">
      <c r="B11" s="136"/>
      <c r="C11" s="136"/>
      <c r="D11" s="136"/>
      <c r="E11" s="136"/>
      <c r="F11" s="136"/>
      <c r="G11" s="136"/>
      <c r="H11" s="136"/>
      <c r="I11" s="136"/>
      <c r="J11" s="136"/>
      <c r="K11" s="136"/>
      <c r="L11" s="136"/>
      <c r="M11" s="136"/>
      <c r="N11" s="136"/>
      <c r="O11" s="136"/>
      <c r="P11" s="136"/>
      <c r="Q11" s="136"/>
      <c r="R11" s="136"/>
    </row>
    <row r="12" spans="2:18" s="31" customFormat="1" x14ac:dyDescent="0.2">
      <c r="B12" s="30"/>
      <c r="C12" s="30"/>
      <c r="D12" s="30"/>
      <c r="E12" s="30"/>
      <c r="F12" s="30"/>
      <c r="G12" s="30"/>
      <c r="H12" s="30"/>
      <c r="I12" s="30"/>
      <c r="J12" s="30"/>
      <c r="K12" s="30"/>
      <c r="L12" s="30"/>
      <c r="M12" s="30"/>
      <c r="N12" s="30"/>
      <c r="O12" s="30"/>
      <c r="P12" s="30"/>
      <c r="Q12" s="30"/>
      <c r="R12" s="30"/>
    </row>
    <row r="13" spans="2:18" s="31" customFormat="1" x14ac:dyDescent="0.2">
      <c r="B13" s="30"/>
      <c r="C13" s="30"/>
      <c r="D13" s="30"/>
      <c r="E13" s="30"/>
      <c r="F13" s="30"/>
      <c r="G13" s="30"/>
      <c r="H13" s="30"/>
      <c r="I13" s="30"/>
      <c r="J13" s="30"/>
      <c r="K13" s="30"/>
      <c r="L13" s="30"/>
      <c r="M13" s="30"/>
      <c r="N13" s="30"/>
      <c r="O13" s="30"/>
      <c r="P13" s="30"/>
      <c r="Q13" s="30"/>
      <c r="R13" s="30"/>
    </row>
    <row r="14" spans="2:18" s="31" customFormat="1" x14ac:dyDescent="0.2">
      <c r="B14" s="30"/>
      <c r="C14" s="30"/>
      <c r="D14" s="30"/>
      <c r="E14" s="30"/>
      <c r="F14" s="30"/>
      <c r="G14" s="30"/>
      <c r="H14" s="30"/>
      <c r="I14" s="30"/>
      <c r="J14" s="30"/>
      <c r="K14" s="30"/>
      <c r="L14" s="30"/>
      <c r="M14" s="30"/>
      <c r="N14" s="30"/>
      <c r="O14" s="30"/>
      <c r="P14" s="30"/>
      <c r="Q14" s="30"/>
      <c r="R14" s="30"/>
    </row>
    <row r="15" spans="2:18" s="31" customFormat="1" x14ac:dyDescent="0.2">
      <c r="B15" s="30"/>
      <c r="C15" s="30"/>
      <c r="D15" s="30"/>
      <c r="E15" s="30"/>
      <c r="F15" s="30"/>
      <c r="G15" s="30"/>
      <c r="H15" s="30"/>
      <c r="I15" s="30"/>
      <c r="J15" s="30"/>
      <c r="K15" s="30"/>
      <c r="L15" s="30"/>
      <c r="M15" s="30"/>
      <c r="N15" s="30"/>
      <c r="O15" s="30"/>
      <c r="P15" s="30"/>
      <c r="Q15" s="30"/>
      <c r="R15" s="30"/>
    </row>
    <row r="16" spans="2:18" s="31" customFormat="1" x14ac:dyDescent="0.2">
      <c r="B16" s="30"/>
      <c r="C16" s="30"/>
      <c r="D16" s="30"/>
      <c r="E16" s="30"/>
      <c r="F16" s="30"/>
      <c r="G16" s="30"/>
      <c r="H16" s="30"/>
      <c r="I16" s="30"/>
      <c r="J16" s="30"/>
      <c r="K16" s="30"/>
      <c r="L16" s="30"/>
      <c r="M16" s="30"/>
      <c r="N16" s="30"/>
      <c r="O16" s="30"/>
      <c r="P16" s="30"/>
      <c r="Q16" s="30"/>
      <c r="R16" s="30"/>
    </row>
    <row r="17" spans="2:18" s="31" customFormat="1" x14ac:dyDescent="0.2">
      <c r="B17" s="30"/>
      <c r="C17" s="30"/>
      <c r="D17" s="30"/>
      <c r="E17" s="30"/>
      <c r="F17" s="30"/>
      <c r="G17" s="30"/>
      <c r="H17" s="30"/>
      <c r="I17" s="30"/>
      <c r="J17" s="30"/>
      <c r="K17" s="30"/>
      <c r="L17" s="30"/>
      <c r="M17" s="30"/>
      <c r="N17" s="30"/>
      <c r="O17" s="30"/>
      <c r="P17" s="30"/>
      <c r="Q17" s="30"/>
      <c r="R17" s="30"/>
    </row>
    <row r="18" spans="2:18" s="31" customFormat="1" x14ac:dyDescent="0.2">
      <c r="B18" s="30"/>
      <c r="C18" s="30"/>
      <c r="D18" s="30"/>
      <c r="E18" s="30"/>
      <c r="F18" s="30"/>
      <c r="G18" s="30"/>
      <c r="H18" s="30"/>
      <c r="I18" s="30"/>
      <c r="J18" s="30"/>
      <c r="K18" s="30"/>
      <c r="L18" s="30"/>
      <c r="M18" s="30"/>
      <c r="N18" s="30"/>
      <c r="O18" s="30"/>
      <c r="P18" s="30"/>
      <c r="Q18" s="30"/>
      <c r="R18" s="30"/>
    </row>
    <row r="19" spans="2:18" s="31" customFormat="1" x14ac:dyDescent="0.2">
      <c r="B19" s="30"/>
      <c r="C19" s="30"/>
      <c r="D19" s="30"/>
      <c r="E19" s="30"/>
      <c r="F19" s="30"/>
      <c r="G19" s="30"/>
      <c r="H19" s="30"/>
      <c r="I19" s="30"/>
      <c r="J19" s="30"/>
      <c r="K19" s="30"/>
      <c r="L19" s="30"/>
      <c r="M19" s="30"/>
      <c r="N19" s="30"/>
      <c r="O19" s="30"/>
      <c r="P19" s="30"/>
      <c r="Q19" s="30"/>
      <c r="R19" s="30"/>
    </row>
    <row r="20" spans="2:18" s="31" customFormat="1" x14ac:dyDescent="0.2">
      <c r="B20" s="30"/>
      <c r="C20" s="30"/>
      <c r="D20" s="30"/>
      <c r="E20" s="30"/>
      <c r="F20" s="30"/>
      <c r="G20" s="30"/>
      <c r="H20" s="30"/>
      <c r="I20" s="30"/>
      <c r="J20" s="30"/>
      <c r="K20" s="30"/>
      <c r="L20" s="30"/>
      <c r="M20" s="30"/>
      <c r="N20" s="30"/>
      <c r="O20" s="30"/>
      <c r="P20" s="30"/>
      <c r="Q20" s="30"/>
      <c r="R20" s="30"/>
    </row>
    <row r="21" spans="2:18" s="31" customFormat="1" x14ac:dyDescent="0.2">
      <c r="B21" s="30"/>
      <c r="C21" s="30"/>
      <c r="D21" s="30"/>
      <c r="E21" s="30"/>
      <c r="F21" s="30"/>
      <c r="G21" s="30"/>
      <c r="H21" s="30"/>
      <c r="I21" s="30"/>
      <c r="J21" s="30"/>
      <c r="K21" s="30"/>
      <c r="L21" s="30"/>
      <c r="M21" s="30"/>
      <c r="N21" s="30"/>
      <c r="O21" s="30"/>
      <c r="P21" s="30"/>
      <c r="Q21" s="30"/>
      <c r="R21" s="30"/>
    </row>
    <row r="22" spans="2:18" s="31" customFormat="1" x14ac:dyDescent="0.2">
      <c r="B22" s="30"/>
      <c r="C22" s="30"/>
      <c r="D22" s="30"/>
      <c r="E22" s="30"/>
      <c r="F22" s="30"/>
      <c r="G22" s="30"/>
      <c r="H22" s="30"/>
      <c r="I22" s="30"/>
      <c r="J22" s="30"/>
      <c r="K22" s="30"/>
      <c r="L22" s="30"/>
      <c r="M22" s="30"/>
      <c r="N22" s="30"/>
      <c r="O22" s="30"/>
      <c r="P22" s="30"/>
      <c r="Q22" s="30"/>
      <c r="R22" s="30"/>
    </row>
    <row r="23" spans="2:18" s="31" customFormat="1" x14ac:dyDescent="0.2">
      <c r="B23" s="30"/>
      <c r="C23" s="30"/>
      <c r="D23" s="30"/>
      <c r="E23" s="30"/>
      <c r="F23" s="30"/>
      <c r="G23" s="30"/>
      <c r="H23" s="30"/>
      <c r="I23" s="30"/>
      <c r="J23" s="30"/>
      <c r="K23" s="30"/>
      <c r="L23" s="30"/>
      <c r="M23" s="30"/>
      <c r="N23" s="30"/>
      <c r="O23" s="30"/>
      <c r="P23" s="30"/>
      <c r="Q23" s="30"/>
      <c r="R23" s="30"/>
    </row>
    <row r="24" spans="2:18" s="31" customFormat="1" x14ac:dyDescent="0.2">
      <c r="B24" s="30"/>
      <c r="C24" s="30"/>
      <c r="D24" s="30"/>
      <c r="E24" s="30"/>
      <c r="F24" s="30"/>
      <c r="G24" s="30"/>
      <c r="H24" s="30"/>
      <c r="I24" s="30"/>
      <c r="J24" s="30"/>
      <c r="K24" s="30"/>
      <c r="L24" s="30"/>
      <c r="M24" s="30"/>
      <c r="N24" s="30"/>
      <c r="O24" s="30"/>
      <c r="P24" s="30"/>
      <c r="Q24" s="30"/>
      <c r="R24" s="30"/>
    </row>
    <row r="25" spans="2:18" s="31" customFormat="1" x14ac:dyDescent="0.2">
      <c r="B25" s="30"/>
      <c r="C25" s="30"/>
      <c r="D25" s="30"/>
      <c r="E25" s="30"/>
      <c r="F25" s="30"/>
      <c r="G25" s="30"/>
      <c r="H25" s="30"/>
      <c r="I25" s="30"/>
      <c r="J25" s="30"/>
      <c r="K25" s="30"/>
      <c r="L25" s="30"/>
      <c r="M25" s="30"/>
      <c r="N25" s="30"/>
      <c r="O25" s="30"/>
      <c r="P25" s="30"/>
      <c r="Q25" s="30"/>
      <c r="R25" s="30"/>
    </row>
    <row r="26" spans="2:18" s="31" customFormat="1" x14ac:dyDescent="0.2">
      <c r="B26" s="30"/>
      <c r="C26" s="30"/>
      <c r="D26" s="30"/>
      <c r="E26" s="30"/>
      <c r="F26" s="30"/>
      <c r="G26" s="30"/>
      <c r="H26" s="30"/>
      <c r="I26" s="30"/>
      <c r="J26" s="30"/>
      <c r="K26" s="30"/>
      <c r="L26" s="30"/>
      <c r="M26" s="30"/>
      <c r="N26" s="30"/>
      <c r="O26" s="30"/>
      <c r="P26" s="30"/>
      <c r="Q26" s="30"/>
      <c r="R26" s="30"/>
    </row>
    <row r="27" spans="2:18" s="31" customFormat="1" x14ac:dyDescent="0.2">
      <c r="B27" s="30"/>
      <c r="C27" s="30"/>
      <c r="D27" s="30"/>
      <c r="E27" s="30"/>
      <c r="F27" s="30"/>
      <c r="G27" s="30"/>
      <c r="H27" s="30"/>
      <c r="I27" s="30"/>
      <c r="J27" s="30"/>
      <c r="K27" s="30"/>
      <c r="L27" s="30"/>
      <c r="M27" s="30"/>
      <c r="N27" s="30"/>
      <c r="O27" s="30"/>
      <c r="P27" s="30"/>
      <c r="Q27" s="30"/>
      <c r="R27" s="30"/>
    </row>
    <row r="28" spans="2:18" s="31" customFormat="1" x14ac:dyDescent="0.2">
      <c r="B28" s="30"/>
      <c r="C28" s="30"/>
      <c r="D28" s="30"/>
      <c r="E28" s="30"/>
      <c r="F28" s="30"/>
      <c r="G28" s="30"/>
      <c r="H28" s="30"/>
      <c r="I28" s="30"/>
      <c r="J28" s="30"/>
      <c r="K28" s="30"/>
      <c r="L28" s="30"/>
      <c r="M28" s="30"/>
      <c r="N28" s="30"/>
      <c r="O28" s="30"/>
      <c r="P28" s="30"/>
      <c r="Q28" s="30"/>
      <c r="R28" s="30"/>
    </row>
    <row r="29" spans="2:18" s="31" customFormat="1" x14ac:dyDescent="0.2">
      <c r="B29" s="30"/>
      <c r="C29" s="30"/>
      <c r="D29" s="30"/>
      <c r="E29" s="30"/>
      <c r="F29" s="30"/>
      <c r="G29" s="30"/>
      <c r="H29" s="30"/>
      <c r="I29" s="30"/>
      <c r="J29" s="30"/>
      <c r="K29" s="30"/>
      <c r="L29" s="30"/>
      <c r="M29" s="30"/>
      <c r="N29" s="30"/>
      <c r="O29" s="30"/>
      <c r="P29" s="30"/>
      <c r="Q29" s="30"/>
      <c r="R29" s="30"/>
    </row>
    <row r="30" spans="2:18" s="31" customFormat="1" x14ac:dyDescent="0.2">
      <c r="B30" s="30"/>
      <c r="C30" s="30"/>
      <c r="D30" s="30"/>
      <c r="E30" s="30"/>
      <c r="F30" s="30"/>
      <c r="G30" s="30"/>
      <c r="H30" s="30"/>
      <c r="I30" s="30"/>
      <c r="J30" s="30"/>
      <c r="K30" s="30"/>
      <c r="L30" s="30"/>
      <c r="M30" s="30"/>
      <c r="N30" s="30"/>
      <c r="O30" s="30"/>
      <c r="P30" s="30"/>
      <c r="Q30" s="30"/>
      <c r="R30" s="30"/>
    </row>
    <row r="31" spans="2:18" s="31" customFormat="1" x14ac:dyDescent="0.2">
      <c r="B31" s="30"/>
      <c r="C31" s="30"/>
      <c r="D31" s="30"/>
      <c r="E31" s="30"/>
      <c r="F31" s="30"/>
      <c r="G31" s="30"/>
      <c r="H31" s="30"/>
      <c r="I31" s="30"/>
      <c r="J31" s="30"/>
      <c r="K31" s="30"/>
      <c r="L31" s="30"/>
      <c r="M31" s="30"/>
      <c r="N31" s="30"/>
      <c r="O31" s="30"/>
      <c r="P31" s="30"/>
      <c r="Q31" s="30"/>
      <c r="R31" s="30"/>
    </row>
    <row r="32" spans="2:18" s="31" customFormat="1" x14ac:dyDescent="0.2">
      <c r="B32" s="30"/>
      <c r="C32" s="30"/>
      <c r="D32" s="30"/>
      <c r="E32" s="30"/>
      <c r="F32" s="30"/>
      <c r="G32" s="30"/>
      <c r="H32" s="30"/>
      <c r="I32" s="30"/>
      <c r="J32" s="30"/>
      <c r="K32" s="30"/>
      <c r="L32" s="30"/>
      <c r="M32" s="30"/>
      <c r="N32" s="30"/>
      <c r="O32" s="30"/>
      <c r="P32" s="30"/>
      <c r="Q32" s="30"/>
      <c r="R32" s="30"/>
    </row>
  </sheetData>
  <sheetProtection sheet="1" objects="1" scenarios="1" selectLockedCells="1" selectUnlockedCells="1"/>
  <mergeCells count="4">
    <mergeCell ref="B5:R5"/>
    <mergeCell ref="B7:R7"/>
    <mergeCell ref="B9:R9"/>
    <mergeCell ref="B11:R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DC613-C6EA-410A-99F9-FF576D083D99}">
  <sheetPr>
    <pageSetUpPr fitToPage="1"/>
  </sheetPr>
  <dimension ref="A1:FU49"/>
  <sheetViews>
    <sheetView zoomScale="85" zoomScaleNormal="85" workbookViewId="0">
      <selection activeCell="H17" sqref="H17"/>
    </sheetView>
  </sheetViews>
  <sheetFormatPr defaultColWidth="8.85546875" defaultRowHeight="15" x14ac:dyDescent="0.25"/>
  <cols>
    <col min="1" max="1" width="4" style="37" customWidth="1"/>
    <col min="2" max="3" width="2.42578125" style="38" customWidth="1"/>
    <col min="4" max="5" width="3.42578125" style="38" customWidth="1"/>
    <col min="6" max="6" width="25.7109375" style="38" customWidth="1"/>
    <col min="7" max="7" width="2.28515625" style="38" customWidth="1"/>
    <col min="8" max="8" width="14.5703125" style="38" customWidth="1"/>
    <col min="9" max="9" width="12.140625" style="38" customWidth="1"/>
    <col min="10" max="11" width="3.5703125" style="38" customWidth="1"/>
    <col min="12" max="12" width="20.7109375" style="38" customWidth="1"/>
    <col min="13" max="13" width="2.28515625" style="38" customWidth="1"/>
    <col min="14" max="14" width="14" style="38" customWidth="1"/>
    <col min="15" max="15" width="11.42578125" style="38" customWidth="1"/>
    <col min="16" max="16" width="2.42578125" style="38" customWidth="1"/>
    <col min="17" max="18" width="2.28515625" style="38" customWidth="1"/>
    <col min="19" max="19" width="5.7109375" style="38" customWidth="1"/>
    <col min="20" max="24" width="16.28515625" style="38" customWidth="1"/>
    <col min="25" max="25" width="22.42578125" style="38" customWidth="1"/>
    <col min="26" max="26" width="2.85546875" style="38" customWidth="1"/>
    <col min="27" max="27" width="2.42578125" style="38" customWidth="1"/>
    <col min="28" max="28" width="2.42578125" style="37" customWidth="1"/>
    <col min="29" max="177" width="8.85546875" style="37"/>
    <col min="178" max="16384" width="8.85546875" style="5"/>
  </cols>
  <sheetData>
    <row r="1" spans="2:30" s="37" customFormat="1" x14ac:dyDescent="0.25">
      <c r="B1" s="38"/>
      <c r="C1" s="38"/>
      <c r="D1" s="38"/>
      <c r="E1" s="38"/>
      <c r="F1" s="38"/>
      <c r="G1" s="38"/>
      <c r="H1" s="38"/>
      <c r="I1" s="38"/>
      <c r="J1" s="38"/>
      <c r="K1" s="38"/>
      <c r="L1" s="38"/>
      <c r="M1" s="38"/>
      <c r="N1" s="38"/>
      <c r="O1" s="38"/>
      <c r="P1" s="38"/>
      <c r="Q1" s="38"/>
      <c r="R1" s="38"/>
      <c r="S1" s="38"/>
      <c r="T1" s="38"/>
      <c r="U1" s="38"/>
      <c r="V1" s="38"/>
      <c r="W1" s="38"/>
      <c r="X1" s="38"/>
      <c r="Y1" s="38"/>
      <c r="Z1" s="38"/>
      <c r="AA1" s="38"/>
    </row>
    <row r="2" spans="2:30" ht="18" customHeight="1" x14ac:dyDescent="0.25">
      <c r="B2" s="39"/>
      <c r="C2" s="39"/>
      <c r="D2" s="40"/>
      <c r="E2" s="40"/>
      <c r="F2" s="40"/>
      <c r="G2" s="40"/>
      <c r="H2" s="40"/>
      <c r="I2" s="40"/>
      <c r="J2" s="40"/>
      <c r="K2" s="40"/>
      <c r="L2" s="40"/>
      <c r="M2" s="40"/>
      <c r="N2" s="40"/>
      <c r="O2" s="40"/>
      <c r="P2" s="40"/>
      <c r="Q2" s="40"/>
      <c r="R2" s="40"/>
      <c r="S2" s="40"/>
      <c r="T2" s="40"/>
      <c r="U2" s="40"/>
      <c r="V2" s="40"/>
      <c r="W2" s="40"/>
      <c r="X2" s="40"/>
      <c r="Y2" s="40"/>
      <c r="Z2" s="40"/>
      <c r="AA2" s="39"/>
    </row>
    <row r="3" spans="2:30" ht="39" customHeight="1" x14ac:dyDescent="0.25">
      <c r="B3" s="39"/>
      <c r="C3" s="144" t="s">
        <v>121</v>
      </c>
      <c r="D3" s="144"/>
      <c r="E3" s="144"/>
      <c r="F3" s="144"/>
      <c r="G3" s="144"/>
      <c r="H3" s="144"/>
      <c r="I3" s="144"/>
      <c r="J3" s="144"/>
      <c r="K3" s="144"/>
      <c r="L3" s="144"/>
      <c r="M3" s="144"/>
      <c r="N3" s="144"/>
      <c r="O3" s="144"/>
      <c r="P3" s="144"/>
      <c r="Q3" s="144"/>
      <c r="R3" s="144"/>
      <c r="S3" s="144"/>
      <c r="T3" s="144"/>
      <c r="U3" s="144"/>
      <c r="V3" s="144"/>
      <c r="W3" s="41"/>
      <c r="X3" s="41"/>
      <c r="Y3" s="41"/>
      <c r="Z3" s="41"/>
      <c r="AA3" s="39"/>
    </row>
    <row r="4" spans="2:30" ht="15" customHeight="1" x14ac:dyDescent="0.25">
      <c r="B4" s="39"/>
      <c r="C4" s="145" t="s">
        <v>122</v>
      </c>
      <c r="D4" s="145"/>
      <c r="E4" s="145"/>
      <c r="F4" s="145"/>
      <c r="G4" s="145"/>
      <c r="H4" s="145"/>
      <c r="I4" s="145"/>
      <c r="J4" s="145"/>
      <c r="K4" s="145"/>
      <c r="L4" s="145"/>
      <c r="M4" s="145"/>
      <c r="N4" s="145"/>
      <c r="O4" s="145"/>
      <c r="P4" s="145"/>
      <c r="Q4" s="145"/>
      <c r="R4" s="145"/>
      <c r="S4" s="145"/>
      <c r="T4" s="145"/>
      <c r="U4" s="145"/>
      <c r="V4" s="43"/>
      <c r="W4" s="43"/>
      <c r="X4" s="43"/>
      <c r="Y4" s="43"/>
      <c r="Z4" s="43"/>
      <c r="AA4" s="39"/>
    </row>
    <row r="5" spans="2:30" ht="13.5" customHeight="1" x14ac:dyDescent="0.25">
      <c r="B5" s="39"/>
      <c r="C5" s="145"/>
      <c r="D5" s="145"/>
      <c r="E5" s="145"/>
      <c r="F5" s="145"/>
      <c r="G5" s="145"/>
      <c r="H5" s="145"/>
      <c r="I5" s="145"/>
      <c r="J5" s="145"/>
      <c r="K5" s="145"/>
      <c r="L5" s="145"/>
      <c r="M5" s="145"/>
      <c r="N5" s="145"/>
      <c r="O5" s="145"/>
      <c r="P5" s="145"/>
      <c r="Q5" s="145"/>
      <c r="R5" s="145"/>
      <c r="S5" s="145"/>
      <c r="T5" s="145"/>
      <c r="U5" s="145"/>
      <c r="V5" s="43"/>
      <c r="W5" s="43"/>
      <c r="X5" s="43"/>
      <c r="Y5" s="43"/>
      <c r="Z5" s="43"/>
      <c r="AA5" s="39"/>
    </row>
    <row r="6" spans="2:30" ht="12" customHeight="1" x14ac:dyDescent="0.25">
      <c r="B6" s="39"/>
      <c r="C6" s="39"/>
      <c r="D6" s="42"/>
      <c r="E6" s="42"/>
      <c r="F6" s="42"/>
      <c r="G6" s="42"/>
      <c r="H6" s="42"/>
      <c r="I6" s="42"/>
      <c r="J6" s="42"/>
      <c r="K6" s="42"/>
      <c r="L6" s="42"/>
      <c r="M6" s="42"/>
      <c r="N6" s="42"/>
      <c r="O6" s="42"/>
      <c r="P6" s="42"/>
      <c r="Q6" s="42"/>
      <c r="R6" s="42"/>
      <c r="S6" s="42"/>
      <c r="T6" s="42"/>
      <c r="U6" s="42"/>
      <c r="V6" s="42"/>
      <c r="W6" s="42"/>
      <c r="X6" s="42"/>
      <c r="Y6" s="42"/>
      <c r="Z6" s="42"/>
      <c r="AA6" s="39"/>
    </row>
    <row r="7" spans="2:30" ht="5.25" customHeight="1" x14ac:dyDescent="0.25">
      <c r="B7" s="39"/>
      <c r="C7" s="98"/>
      <c r="D7" s="99"/>
      <c r="E7" s="99"/>
      <c r="F7" s="99"/>
      <c r="G7" s="99"/>
      <c r="H7" s="99"/>
      <c r="I7" s="99"/>
      <c r="J7" s="99"/>
      <c r="K7" s="99"/>
      <c r="L7" s="99"/>
      <c r="M7" s="99"/>
      <c r="N7" s="99"/>
      <c r="O7" s="99"/>
      <c r="P7" s="99"/>
      <c r="Q7" s="99"/>
      <c r="R7" s="99"/>
      <c r="S7" s="99"/>
      <c r="T7" s="99"/>
      <c r="U7" s="99"/>
      <c r="V7" s="99"/>
      <c r="W7" s="99"/>
      <c r="X7" s="99"/>
      <c r="Y7" s="99"/>
      <c r="Z7" s="99"/>
      <c r="AA7" s="39"/>
    </row>
    <row r="8" spans="2:30" ht="10.5" customHeight="1" x14ac:dyDescent="0.25">
      <c r="B8" s="39"/>
      <c r="C8" s="39"/>
      <c r="D8" s="39"/>
      <c r="E8" s="39"/>
      <c r="F8" s="39"/>
      <c r="G8" s="39"/>
      <c r="H8" s="39"/>
      <c r="I8" s="39"/>
      <c r="J8" s="39"/>
      <c r="K8" s="39"/>
      <c r="L8" s="39"/>
      <c r="M8" s="39"/>
      <c r="N8" s="39"/>
      <c r="O8" s="39"/>
      <c r="P8" s="39"/>
      <c r="Q8" s="39"/>
      <c r="R8" s="39"/>
      <c r="S8" s="39"/>
      <c r="T8" s="39"/>
      <c r="U8" s="39"/>
      <c r="V8" s="39"/>
      <c r="W8" s="39"/>
      <c r="X8" s="39"/>
      <c r="Y8" s="39"/>
      <c r="Z8" s="39"/>
      <c r="AA8" s="39"/>
    </row>
    <row r="9" spans="2:30" ht="15" customHeight="1" x14ac:dyDescent="0.25">
      <c r="B9" s="39"/>
      <c r="C9" s="47"/>
      <c r="D9" s="63"/>
      <c r="E9" s="63"/>
      <c r="F9" s="63"/>
      <c r="G9" s="63"/>
      <c r="H9" s="63"/>
      <c r="I9" s="63"/>
      <c r="J9" s="63"/>
      <c r="K9" s="63"/>
      <c r="L9" s="44"/>
      <c r="M9" s="44"/>
      <c r="N9" s="44"/>
      <c r="O9" s="44"/>
      <c r="P9" s="44"/>
      <c r="Q9" s="39"/>
      <c r="R9" s="103"/>
      <c r="S9" s="70"/>
      <c r="T9" s="70"/>
      <c r="U9" s="70"/>
      <c r="V9" s="70"/>
      <c r="W9" s="70"/>
      <c r="X9" s="70"/>
      <c r="Y9" s="70"/>
      <c r="Z9" s="71"/>
      <c r="AA9" s="39"/>
      <c r="AD9" s="36"/>
    </row>
    <row r="10" spans="2:30" ht="21" customHeight="1" x14ac:dyDescent="0.3">
      <c r="B10" s="39"/>
      <c r="C10" s="47"/>
      <c r="D10" s="149" t="s">
        <v>119</v>
      </c>
      <c r="E10" s="149"/>
      <c r="F10" s="149"/>
      <c r="G10" s="149"/>
      <c r="H10" s="149"/>
      <c r="I10" s="149"/>
      <c r="J10" s="149"/>
      <c r="K10" s="149"/>
      <c r="L10" s="149"/>
      <c r="M10" s="149"/>
      <c r="N10" s="149"/>
      <c r="O10" s="149"/>
      <c r="P10" s="44"/>
      <c r="Q10" s="39"/>
      <c r="R10" s="104"/>
      <c r="S10" s="105" t="s">
        <v>0</v>
      </c>
      <c r="T10" s="106"/>
      <c r="U10" s="106"/>
      <c r="V10" s="106"/>
      <c r="W10" s="106"/>
      <c r="X10" s="106"/>
      <c r="Y10" s="106"/>
      <c r="Z10" s="72"/>
      <c r="AA10" s="39"/>
    </row>
    <row r="11" spans="2:30" ht="42" customHeight="1" x14ac:dyDescent="0.25">
      <c r="B11" s="39"/>
      <c r="C11" s="47"/>
      <c r="D11" s="149"/>
      <c r="E11" s="149"/>
      <c r="F11" s="149"/>
      <c r="G11" s="149"/>
      <c r="H11" s="149"/>
      <c r="I11" s="149"/>
      <c r="J11" s="149"/>
      <c r="K11" s="149"/>
      <c r="L11" s="149"/>
      <c r="M11" s="149"/>
      <c r="N11" s="149"/>
      <c r="O11" s="149"/>
      <c r="P11" s="44"/>
      <c r="Q11" s="39"/>
      <c r="R11" s="104"/>
      <c r="S11" s="145" t="s">
        <v>118</v>
      </c>
      <c r="T11" s="145"/>
      <c r="U11" s="145"/>
      <c r="V11" s="145"/>
      <c r="W11" s="145"/>
      <c r="X11" s="145"/>
      <c r="Y11" s="145"/>
      <c r="Z11" s="45"/>
      <c r="AA11" s="39"/>
    </row>
    <row r="12" spans="2:30" ht="9" customHeight="1" x14ac:dyDescent="0.25">
      <c r="B12" s="39"/>
      <c r="C12" s="47"/>
      <c r="D12" s="44"/>
      <c r="E12" s="44"/>
      <c r="F12" s="44"/>
      <c r="G12" s="44"/>
      <c r="H12" s="44"/>
      <c r="I12" s="44"/>
      <c r="J12" s="44"/>
      <c r="K12" s="44"/>
      <c r="L12" s="44"/>
      <c r="M12" s="44"/>
      <c r="N12" s="44"/>
      <c r="O12" s="44"/>
      <c r="P12" s="44"/>
      <c r="Q12" s="39"/>
      <c r="R12" s="104"/>
      <c r="S12" s="145"/>
      <c r="T12" s="145"/>
      <c r="U12" s="145"/>
      <c r="V12" s="145"/>
      <c r="W12" s="145"/>
      <c r="X12" s="145"/>
      <c r="Y12" s="145"/>
      <c r="Z12" s="45"/>
      <c r="AA12" s="39"/>
    </row>
    <row r="13" spans="2:30" ht="15.75" x14ac:dyDescent="0.25">
      <c r="B13" s="39"/>
      <c r="C13" s="47"/>
      <c r="D13" s="150" t="s">
        <v>52</v>
      </c>
      <c r="E13" s="150"/>
      <c r="F13" s="150"/>
      <c r="G13" s="150"/>
      <c r="H13" s="150"/>
      <c r="I13" s="150"/>
      <c r="J13" s="150"/>
      <c r="K13" s="80"/>
      <c r="L13" s="46"/>
      <c r="M13" s="46"/>
      <c r="N13" s="46"/>
      <c r="O13" s="46"/>
      <c r="P13" s="46"/>
      <c r="Q13" s="39"/>
      <c r="R13" s="104"/>
      <c r="S13" s="145"/>
      <c r="T13" s="145"/>
      <c r="U13" s="145"/>
      <c r="V13" s="145"/>
      <c r="W13" s="145"/>
      <c r="X13" s="145"/>
      <c r="Y13" s="145"/>
      <c r="Z13" s="45"/>
      <c r="AA13" s="39"/>
    </row>
    <row r="14" spans="2:30" ht="15.75" x14ac:dyDescent="0.25">
      <c r="B14" s="39"/>
      <c r="C14" s="47"/>
      <c r="D14" s="150"/>
      <c r="E14" s="150"/>
      <c r="F14" s="150"/>
      <c r="G14" s="150"/>
      <c r="H14" s="150"/>
      <c r="I14" s="150"/>
      <c r="J14" s="150"/>
      <c r="K14" s="80"/>
      <c r="L14" s="46"/>
      <c r="M14" s="46"/>
      <c r="N14" s="46"/>
      <c r="O14" s="46"/>
      <c r="P14" s="46"/>
      <c r="Q14" s="39"/>
      <c r="R14" s="104"/>
      <c r="S14" s="107"/>
      <c r="T14" s="107"/>
      <c r="U14" s="107"/>
      <c r="V14" s="107"/>
      <c r="W14" s="107"/>
      <c r="X14" s="107"/>
      <c r="Y14" s="107"/>
      <c r="Z14" s="45"/>
      <c r="AA14" s="39"/>
    </row>
    <row r="15" spans="2:30" ht="15.6" customHeight="1" x14ac:dyDescent="0.25">
      <c r="B15" s="39"/>
      <c r="C15" s="47"/>
      <c r="D15" s="47"/>
      <c r="E15" s="47"/>
      <c r="F15" s="51" t="s">
        <v>1</v>
      </c>
      <c r="G15" s="48"/>
      <c r="H15" s="141"/>
      <c r="I15" s="142"/>
      <c r="J15" s="142"/>
      <c r="K15" s="142"/>
      <c r="L15" s="143"/>
      <c r="M15" s="48"/>
      <c r="N15" s="47"/>
      <c r="O15" s="47"/>
      <c r="P15" s="47"/>
      <c r="Q15" s="39"/>
      <c r="R15" s="104"/>
      <c r="S15" s="107"/>
      <c r="T15" s="148"/>
      <c r="U15" s="148"/>
      <c r="V15" s="148"/>
      <c r="W15" s="148"/>
      <c r="X15" s="148"/>
      <c r="Y15" s="108"/>
      <c r="Z15" s="147"/>
      <c r="AA15" s="39"/>
    </row>
    <row r="16" spans="2:30" ht="15.6" customHeight="1" x14ac:dyDescent="0.25">
      <c r="B16" s="39"/>
      <c r="C16" s="47"/>
      <c r="D16" s="47"/>
      <c r="E16" s="47"/>
      <c r="F16" s="47"/>
      <c r="G16" s="47"/>
      <c r="H16" s="47"/>
      <c r="I16" s="47"/>
      <c r="J16" s="47"/>
      <c r="K16" s="47"/>
      <c r="L16" s="131"/>
      <c r="M16" s="131"/>
      <c r="N16" s="131"/>
      <c r="O16" s="47"/>
      <c r="P16" s="47"/>
      <c r="Q16" s="39"/>
      <c r="R16" s="104"/>
      <c r="S16" s="107"/>
      <c r="T16" s="148"/>
      <c r="U16" s="148"/>
      <c r="V16" s="148"/>
      <c r="W16" s="148"/>
      <c r="X16" s="148"/>
      <c r="Y16" s="108"/>
      <c r="Z16" s="147"/>
      <c r="AA16" s="39"/>
    </row>
    <row r="17" spans="1:177" ht="14.45" customHeight="1" x14ac:dyDescent="0.25">
      <c r="B17" s="39"/>
      <c r="C17" s="47"/>
      <c r="D17" s="51"/>
      <c r="E17" s="51"/>
      <c r="F17" s="65" t="s">
        <v>2</v>
      </c>
      <c r="G17" s="64"/>
      <c r="H17" s="100"/>
      <c r="I17" s="47"/>
      <c r="J17" s="47"/>
      <c r="K17" s="47"/>
      <c r="L17" s="101"/>
      <c r="M17" s="49"/>
      <c r="N17" s="53"/>
      <c r="O17" s="47"/>
      <c r="P17" s="47"/>
      <c r="Q17" s="39"/>
      <c r="R17" s="104"/>
      <c r="S17" s="107"/>
      <c r="T17" s="148"/>
      <c r="U17" s="148"/>
      <c r="V17" s="148"/>
      <c r="W17" s="148"/>
      <c r="X17" s="148"/>
      <c r="Y17" s="108"/>
      <c r="Z17" s="147"/>
      <c r="AA17" s="39"/>
    </row>
    <row r="18" spans="1:177" ht="14.45" customHeight="1" x14ac:dyDescent="0.25">
      <c r="B18" s="39"/>
      <c r="C18" s="47"/>
      <c r="D18" s="51"/>
      <c r="E18" s="51"/>
      <c r="F18" s="53"/>
      <c r="G18" s="53"/>
      <c r="H18" s="54" t="s">
        <v>3</v>
      </c>
      <c r="I18" s="47"/>
      <c r="J18" s="47"/>
      <c r="K18" s="47"/>
      <c r="L18" s="54" t="s">
        <v>43</v>
      </c>
      <c r="M18" s="53"/>
      <c r="N18" s="53"/>
      <c r="O18" s="47"/>
      <c r="P18" s="47"/>
      <c r="Q18" s="39"/>
      <c r="R18" s="104"/>
      <c r="S18" s="109"/>
      <c r="T18" s="109"/>
      <c r="U18" s="109"/>
      <c r="V18" s="109"/>
      <c r="W18" s="109"/>
      <c r="X18" s="109"/>
      <c r="Y18" s="109"/>
      <c r="Z18" s="50"/>
      <c r="AA18" s="39"/>
    </row>
    <row r="19" spans="1:177" ht="14.45" customHeight="1" x14ac:dyDescent="0.3">
      <c r="B19" s="39"/>
      <c r="C19" s="47"/>
      <c r="D19" s="51"/>
      <c r="E19" s="51"/>
      <c r="F19" s="53"/>
      <c r="G19" s="53"/>
      <c r="H19" s="53"/>
      <c r="I19" s="53"/>
      <c r="J19" s="53"/>
      <c r="K19" s="53"/>
      <c r="L19" s="53"/>
      <c r="M19" s="53"/>
      <c r="N19" s="53"/>
      <c r="O19" s="47"/>
      <c r="P19" s="47"/>
      <c r="Q19" s="39"/>
      <c r="R19" s="104"/>
      <c r="S19" s="110"/>
      <c r="T19" s="110"/>
      <c r="U19" s="110"/>
      <c r="V19" s="110"/>
      <c r="W19" s="110"/>
      <c r="X19" s="110"/>
      <c r="Y19" s="110"/>
      <c r="Z19" s="52"/>
      <c r="AA19" s="39"/>
    </row>
    <row r="20" spans="1:177" ht="14.45" customHeight="1" x14ac:dyDescent="0.25">
      <c r="B20" s="39"/>
      <c r="C20" s="47"/>
      <c r="D20" s="146" t="s">
        <v>53</v>
      </c>
      <c r="E20" s="146"/>
      <c r="F20" s="146"/>
      <c r="G20" s="146"/>
      <c r="H20" s="146"/>
      <c r="I20" s="146"/>
      <c r="J20" s="146"/>
      <c r="K20" s="146"/>
      <c r="L20" s="146"/>
      <c r="M20" s="146"/>
      <c r="N20" s="146"/>
      <c r="O20" s="47"/>
      <c r="P20" s="47"/>
      <c r="Q20" s="39"/>
      <c r="R20" s="104"/>
      <c r="S20" s="109"/>
      <c r="T20" s="109"/>
      <c r="U20" s="109"/>
      <c r="V20" s="109"/>
      <c r="W20" s="109"/>
      <c r="X20" s="109"/>
      <c r="Y20" s="109"/>
      <c r="Z20" s="50"/>
      <c r="AA20" s="39"/>
    </row>
    <row r="21" spans="1:177" ht="14.45" customHeight="1" x14ac:dyDescent="0.3">
      <c r="B21" s="39"/>
      <c r="C21" s="47"/>
      <c r="D21" s="146"/>
      <c r="E21" s="146"/>
      <c r="F21" s="146"/>
      <c r="G21" s="146"/>
      <c r="H21" s="146"/>
      <c r="I21" s="146"/>
      <c r="J21" s="146"/>
      <c r="K21" s="146"/>
      <c r="L21" s="146"/>
      <c r="M21" s="146"/>
      <c r="N21" s="146"/>
      <c r="O21" s="46"/>
      <c r="P21" s="46"/>
      <c r="Q21" s="39"/>
      <c r="R21" s="104"/>
      <c r="S21" s="110"/>
      <c r="T21" s="110"/>
      <c r="U21" s="110"/>
      <c r="V21" s="110"/>
      <c r="W21" s="110"/>
      <c r="X21" s="110"/>
      <c r="Y21" s="110"/>
      <c r="Z21" s="52"/>
      <c r="AA21" s="39"/>
    </row>
    <row r="22" spans="1:177" s="127" customFormat="1" ht="18" customHeight="1" x14ac:dyDescent="0.25">
      <c r="A22" s="122"/>
      <c r="B22" s="107"/>
      <c r="C22" s="123"/>
      <c r="D22" s="55"/>
      <c r="E22" s="91" t="s">
        <v>92</v>
      </c>
      <c r="F22" s="88"/>
      <c r="G22" s="88"/>
      <c r="H22" s="88"/>
      <c r="I22" s="123"/>
      <c r="J22" s="123"/>
      <c r="K22" s="91" t="s">
        <v>115</v>
      </c>
      <c r="L22" s="88"/>
      <c r="M22" s="88"/>
      <c r="N22" s="88"/>
      <c r="O22" s="88"/>
      <c r="P22" s="123"/>
      <c r="Q22" s="107"/>
      <c r="R22" s="124"/>
      <c r="S22" s="125"/>
      <c r="T22" s="125"/>
      <c r="U22" s="125"/>
      <c r="V22" s="125"/>
      <c r="W22" s="125"/>
      <c r="X22" s="125"/>
      <c r="Y22" s="125"/>
      <c r="Z22" s="126"/>
      <c r="AA22" s="107"/>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c r="BK22" s="122"/>
      <c r="BL22" s="122"/>
      <c r="BM22" s="122"/>
      <c r="BN22" s="122"/>
      <c r="BO22" s="122"/>
      <c r="BP22" s="122"/>
      <c r="BQ22" s="122"/>
      <c r="BR22" s="122"/>
      <c r="BS22" s="122"/>
      <c r="BT22" s="122"/>
      <c r="BU22" s="122"/>
      <c r="BV22" s="122"/>
      <c r="BW22" s="122"/>
      <c r="BX22" s="122"/>
      <c r="BY22" s="122"/>
      <c r="BZ22" s="122"/>
      <c r="CA22" s="122"/>
      <c r="CB22" s="122"/>
      <c r="CC22" s="122"/>
      <c r="CD22" s="122"/>
      <c r="CE22" s="122"/>
      <c r="CF22" s="122"/>
      <c r="CG22" s="122"/>
      <c r="CH22" s="122"/>
      <c r="CI22" s="122"/>
      <c r="CJ22" s="122"/>
      <c r="CK22" s="122"/>
      <c r="CL22" s="122"/>
      <c r="CM22" s="122"/>
      <c r="CN22" s="122"/>
      <c r="CO22" s="122"/>
      <c r="CP22" s="122"/>
      <c r="CQ22" s="122"/>
      <c r="CR22" s="122"/>
      <c r="CS22" s="122"/>
      <c r="CT22" s="122"/>
      <c r="CU22" s="122"/>
      <c r="CV22" s="122"/>
      <c r="CW22" s="122"/>
      <c r="CX22" s="122"/>
      <c r="CY22" s="122"/>
      <c r="CZ22" s="122"/>
      <c r="DA22" s="122"/>
      <c r="DB22" s="122"/>
      <c r="DC22" s="122"/>
      <c r="DD22" s="122"/>
      <c r="DE22" s="122"/>
      <c r="DF22" s="122"/>
      <c r="DG22" s="122"/>
      <c r="DH22" s="122"/>
      <c r="DI22" s="122"/>
      <c r="DJ22" s="122"/>
      <c r="DK22" s="122"/>
      <c r="DL22" s="122"/>
      <c r="DM22" s="122"/>
      <c r="DN22" s="122"/>
      <c r="DO22" s="122"/>
      <c r="DP22" s="122"/>
      <c r="DQ22" s="122"/>
      <c r="DR22" s="122"/>
      <c r="DS22" s="122"/>
      <c r="DT22" s="122"/>
      <c r="DU22" s="122"/>
      <c r="DV22" s="122"/>
      <c r="DW22" s="122"/>
      <c r="DX22" s="122"/>
      <c r="DY22" s="122"/>
      <c r="DZ22" s="122"/>
      <c r="EA22" s="122"/>
      <c r="EB22" s="122"/>
      <c r="EC22" s="122"/>
      <c r="ED22" s="122"/>
      <c r="EE22" s="122"/>
      <c r="EF22" s="122"/>
      <c r="EG22" s="122"/>
      <c r="EH22" s="122"/>
      <c r="EI22" s="122"/>
      <c r="EJ22" s="122"/>
      <c r="EK22" s="122"/>
      <c r="EL22" s="122"/>
      <c r="EM22" s="122"/>
      <c r="EN22" s="122"/>
      <c r="EO22" s="122"/>
      <c r="EP22" s="122"/>
      <c r="EQ22" s="122"/>
      <c r="ER22" s="122"/>
      <c r="ES22" s="122"/>
      <c r="ET22" s="122"/>
      <c r="EU22" s="122"/>
      <c r="EV22" s="122"/>
      <c r="EW22" s="122"/>
      <c r="EX22" s="122"/>
      <c r="EY22" s="122"/>
      <c r="EZ22" s="122"/>
      <c r="FA22" s="122"/>
      <c r="FB22" s="122"/>
      <c r="FC22" s="122"/>
      <c r="FD22" s="122"/>
      <c r="FE22" s="122"/>
      <c r="FF22" s="122"/>
      <c r="FG22" s="122"/>
      <c r="FH22" s="122"/>
      <c r="FI22" s="122"/>
      <c r="FJ22" s="122"/>
      <c r="FK22" s="122"/>
      <c r="FL22" s="122"/>
      <c r="FM22" s="122"/>
      <c r="FN22" s="122"/>
      <c r="FO22" s="122"/>
      <c r="FP22" s="122"/>
      <c r="FQ22" s="122"/>
      <c r="FR22" s="122"/>
      <c r="FS22" s="122"/>
      <c r="FT22" s="122"/>
      <c r="FU22" s="122"/>
    </row>
    <row r="23" spans="1:177" ht="37.5" customHeight="1" x14ac:dyDescent="0.25">
      <c r="B23" s="39"/>
      <c r="C23" s="47"/>
      <c r="D23" s="55"/>
      <c r="E23" s="56" t="s">
        <v>20</v>
      </c>
      <c r="F23" s="138"/>
      <c r="G23" s="139"/>
      <c r="H23" s="139"/>
      <c r="I23" s="140"/>
      <c r="J23" s="47"/>
      <c r="K23" s="56" t="s">
        <v>23</v>
      </c>
      <c r="L23" s="138"/>
      <c r="M23" s="139"/>
      <c r="N23" s="139"/>
      <c r="O23" s="140"/>
      <c r="P23" s="47"/>
      <c r="Q23" s="39"/>
      <c r="R23" s="104"/>
      <c r="S23" s="109"/>
      <c r="T23" s="109"/>
      <c r="U23" s="109"/>
      <c r="V23" s="109"/>
      <c r="W23" s="109"/>
      <c r="X23" s="109"/>
      <c r="Y23" s="109"/>
      <c r="Z23" s="50"/>
      <c r="AA23" s="39"/>
    </row>
    <row r="24" spans="1:177" ht="6" customHeight="1" x14ac:dyDescent="0.25">
      <c r="B24" s="39"/>
      <c r="C24" s="47"/>
      <c r="D24" s="55"/>
      <c r="E24" s="88"/>
      <c r="F24" s="55"/>
      <c r="G24" s="55"/>
      <c r="H24" s="55"/>
      <c r="I24" s="55"/>
      <c r="J24" s="47"/>
      <c r="K24" s="88"/>
      <c r="L24" s="79"/>
      <c r="M24" s="79"/>
      <c r="N24" s="79"/>
      <c r="O24" s="79"/>
      <c r="P24" s="47"/>
      <c r="Q24" s="39"/>
      <c r="R24" s="104"/>
      <c r="S24" s="109"/>
      <c r="T24" s="109"/>
      <c r="U24" s="109"/>
      <c r="V24" s="109"/>
      <c r="W24" s="109"/>
      <c r="X24" s="109"/>
      <c r="Y24" s="109"/>
      <c r="Z24" s="50"/>
      <c r="AA24" s="39"/>
    </row>
    <row r="25" spans="1:177" ht="14.45" customHeight="1" x14ac:dyDescent="0.3">
      <c r="B25" s="39"/>
      <c r="C25" s="47"/>
      <c r="D25" s="55"/>
      <c r="E25" s="55"/>
      <c r="F25" s="57" t="s">
        <v>4</v>
      </c>
      <c r="G25" s="55"/>
      <c r="H25" s="102" t="s">
        <v>5</v>
      </c>
      <c r="I25" s="47"/>
      <c r="J25" s="47"/>
      <c r="K25" s="47"/>
      <c r="L25" s="57" t="s">
        <v>4</v>
      </c>
      <c r="M25" s="55"/>
      <c r="N25" s="102" t="s">
        <v>5</v>
      </c>
      <c r="O25" s="47"/>
      <c r="P25" s="47"/>
      <c r="Q25" s="39"/>
      <c r="R25" s="104"/>
      <c r="S25" s="110"/>
      <c r="T25" s="110"/>
      <c r="U25" s="110"/>
      <c r="V25" s="110"/>
      <c r="W25" s="110"/>
      <c r="X25" s="110"/>
      <c r="Y25" s="110"/>
      <c r="Z25" s="52"/>
      <c r="AA25" s="39"/>
    </row>
    <row r="26" spans="1:177" ht="5.25" customHeight="1" x14ac:dyDescent="0.3">
      <c r="B26" s="39"/>
      <c r="C26" s="47"/>
      <c r="D26" s="55"/>
      <c r="E26" s="55"/>
      <c r="F26" s="57"/>
      <c r="G26" s="55"/>
      <c r="H26" s="51"/>
      <c r="I26" s="51"/>
      <c r="J26" s="51"/>
      <c r="K26" s="51"/>
      <c r="L26" s="51"/>
      <c r="M26" s="51"/>
      <c r="N26" s="51"/>
      <c r="O26" s="51"/>
      <c r="P26" s="47"/>
      <c r="Q26" s="39"/>
      <c r="R26" s="104"/>
      <c r="S26" s="110"/>
      <c r="T26" s="110"/>
      <c r="U26" s="110"/>
      <c r="V26" s="110"/>
      <c r="W26" s="110"/>
      <c r="X26" s="110"/>
      <c r="Y26" s="110"/>
      <c r="Z26" s="52"/>
      <c r="AA26" s="39"/>
    </row>
    <row r="27" spans="1:177" ht="14.45" customHeight="1" x14ac:dyDescent="0.3">
      <c r="B27" s="39"/>
      <c r="C27" s="47"/>
      <c r="D27" s="51"/>
      <c r="E27" s="51"/>
      <c r="F27" s="51" t="s">
        <v>7</v>
      </c>
      <c r="G27" s="51"/>
      <c r="H27" s="100"/>
      <c r="I27" s="137" t="s">
        <v>59</v>
      </c>
      <c r="J27" s="47"/>
      <c r="K27" s="47"/>
      <c r="L27" s="51" t="s">
        <v>7</v>
      </c>
      <c r="M27" s="51"/>
      <c r="N27" s="100"/>
      <c r="O27" s="137" t="s">
        <v>59</v>
      </c>
      <c r="P27" s="47"/>
      <c r="Q27" s="39"/>
      <c r="R27" s="104"/>
      <c r="S27" s="110"/>
      <c r="T27" s="110"/>
      <c r="U27" s="110"/>
      <c r="V27" s="110"/>
      <c r="W27" s="110"/>
      <c r="X27" s="110"/>
      <c r="Y27" s="110"/>
      <c r="Z27" s="52"/>
      <c r="AA27" s="39"/>
    </row>
    <row r="28" spans="1:177" ht="4.5" customHeight="1" x14ac:dyDescent="0.25">
      <c r="B28" s="39"/>
      <c r="C28" s="47"/>
      <c r="D28" s="51"/>
      <c r="E28" s="51"/>
      <c r="F28" s="51"/>
      <c r="G28" s="51"/>
      <c r="H28" s="53"/>
      <c r="I28" s="137"/>
      <c r="J28" s="47"/>
      <c r="K28" s="47"/>
      <c r="L28" s="51"/>
      <c r="M28" s="51"/>
      <c r="N28" s="53"/>
      <c r="O28" s="137"/>
      <c r="P28" s="47"/>
      <c r="Q28" s="39"/>
      <c r="R28" s="104"/>
      <c r="S28" s="109"/>
      <c r="T28" s="109"/>
      <c r="U28" s="109"/>
      <c r="V28" s="109"/>
      <c r="W28" s="109"/>
      <c r="X28" s="109"/>
      <c r="Y28" s="109"/>
      <c r="Z28" s="50"/>
      <c r="AA28" s="39"/>
    </row>
    <row r="29" spans="1:177" ht="14.45" customHeight="1" x14ac:dyDescent="0.25">
      <c r="B29" s="39"/>
      <c r="C29" s="47"/>
      <c r="D29" s="51"/>
      <c r="E29" s="51"/>
      <c r="F29" s="51" t="s">
        <v>42</v>
      </c>
      <c r="G29" s="51"/>
      <c r="H29" s="101"/>
      <c r="I29" s="95" t="str">
        <f>IFERROR('Tool Calc Sheet'!D18,"")</f>
        <v/>
      </c>
      <c r="J29" s="47"/>
      <c r="K29" s="47"/>
      <c r="L29" s="51" t="s">
        <v>42</v>
      </c>
      <c r="M29" s="51"/>
      <c r="N29" s="101"/>
      <c r="O29" s="95" t="str">
        <f>IFERROR('Tool Calc Sheet'!D24,"")</f>
        <v/>
      </c>
      <c r="P29" s="47"/>
      <c r="Q29" s="39"/>
      <c r="R29" s="104"/>
      <c r="S29" s="109"/>
      <c r="T29" s="109"/>
      <c r="U29" s="109"/>
      <c r="V29" s="109"/>
      <c r="W29" s="109"/>
      <c r="X29" s="109"/>
      <c r="Y29" s="109"/>
      <c r="Z29" s="50"/>
      <c r="AA29" s="39"/>
    </row>
    <row r="30" spans="1:177" ht="14.45" customHeight="1" x14ac:dyDescent="0.25">
      <c r="B30" s="39"/>
      <c r="C30" s="47"/>
      <c r="D30" s="51"/>
      <c r="E30" s="51"/>
      <c r="F30" s="51"/>
      <c r="G30" s="51"/>
      <c r="H30" s="51"/>
      <c r="I30" s="69"/>
      <c r="J30" s="47"/>
      <c r="K30" s="47"/>
      <c r="L30" s="51"/>
      <c r="M30" s="51"/>
      <c r="N30" s="51"/>
      <c r="O30" s="69"/>
      <c r="P30" s="47"/>
      <c r="Q30" s="39"/>
      <c r="R30" s="104"/>
      <c r="S30" s="109"/>
      <c r="T30" s="109"/>
      <c r="U30" s="109"/>
      <c r="V30" s="109"/>
      <c r="W30" s="109"/>
      <c r="X30" s="109"/>
      <c r="Y30" s="109"/>
      <c r="Z30" s="50"/>
      <c r="AA30" s="39"/>
    </row>
    <row r="31" spans="1:177" s="127" customFormat="1" ht="18" customHeight="1" x14ac:dyDescent="0.25">
      <c r="A31" s="122"/>
      <c r="B31" s="107"/>
      <c r="C31" s="123"/>
      <c r="D31" s="55"/>
      <c r="E31" s="91" t="s">
        <v>93</v>
      </c>
      <c r="F31" s="88"/>
      <c r="G31" s="88"/>
      <c r="H31" s="88"/>
      <c r="I31" s="88"/>
      <c r="J31" s="123"/>
      <c r="K31" s="91" t="s">
        <v>128</v>
      </c>
      <c r="L31" s="88"/>
      <c r="M31" s="88"/>
      <c r="N31" s="88"/>
      <c r="O31" s="123"/>
      <c r="P31" s="123"/>
      <c r="Q31" s="107"/>
      <c r="R31" s="124"/>
      <c r="S31" s="107"/>
      <c r="T31" s="128"/>
      <c r="U31" s="107"/>
      <c r="V31" s="107"/>
      <c r="W31" s="107"/>
      <c r="X31" s="107"/>
      <c r="Y31" s="107"/>
      <c r="Z31" s="45"/>
      <c r="AA31" s="107"/>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c r="BK31" s="122"/>
      <c r="BL31" s="122"/>
      <c r="BM31" s="122"/>
      <c r="BN31" s="122"/>
      <c r="BO31" s="122"/>
      <c r="BP31" s="122"/>
      <c r="BQ31" s="122"/>
      <c r="BR31" s="122"/>
      <c r="BS31" s="122"/>
      <c r="BT31" s="122"/>
      <c r="BU31" s="122"/>
      <c r="BV31" s="122"/>
      <c r="BW31" s="122"/>
      <c r="BX31" s="122"/>
      <c r="BY31" s="122"/>
      <c r="BZ31" s="122"/>
      <c r="CA31" s="122"/>
      <c r="CB31" s="122"/>
      <c r="CC31" s="122"/>
      <c r="CD31" s="122"/>
      <c r="CE31" s="122"/>
      <c r="CF31" s="122"/>
      <c r="CG31" s="122"/>
      <c r="CH31" s="122"/>
      <c r="CI31" s="122"/>
      <c r="CJ31" s="122"/>
      <c r="CK31" s="122"/>
      <c r="CL31" s="122"/>
      <c r="CM31" s="122"/>
      <c r="CN31" s="122"/>
      <c r="CO31" s="122"/>
      <c r="CP31" s="122"/>
      <c r="CQ31" s="122"/>
      <c r="CR31" s="122"/>
      <c r="CS31" s="122"/>
      <c r="CT31" s="122"/>
      <c r="CU31" s="122"/>
      <c r="CV31" s="122"/>
      <c r="CW31" s="122"/>
      <c r="CX31" s="122"/>
      <c r="CY31" s="122"/>
      <c r="CZ31" s="122"/>
      <c r="DA31" s="122"/>
      <c r="DB31" s="122"/>
      <c r="DC31" s="122"/>
      <c r="DD31" s="122"/>
      <c r="DE31" s="122"/>
      <c r="DF31" s="122"/>
      <c r="DG31" s="122"/>
      <c r="DH31" s="122"/>
      <c r="DI31" s="122"/>
      <c r="DJ31" s="122"/>
      <c r="DK31" s="122"/>
      <c r="DL31" s="122"/>
      <c r="DM31" s="122"/>
      <c r="DN31" s="122"/>
      <c r="DO31" s="122"/>
      <c r="DP31" s="122"/>
      <c r="DQ31" s="122"/>
      <c r="DR31" s="122"/>
      <c r="DS31" s="122"/>
      <c r="DT31" s="122"/>
      <c r="DU31" s="122"/>
      <c r="DV31" s="122"/>
      <c r="DW31" s="122"/>
      <c r="DX31" s="122"/>
      <c r="DY31" s="122"/>
      <c r="DZ31" s="122"/>
      <c r="EA31" s="122"/>
      <c r="EB31" s="122"/>
      <c r="EC31" s="122"/>
      <c r="ED31" s="122"/>
      <c r="EE31" s="122"/>
      <c r="EF31" s="122"/>
      <c r="EG31" s="122"/>
      <c r="EH31" s="122"/>
      <c r="EI31" s="122"/>
      <c r="EJ31" s="122"/>
      <c r="EK31" s="122"/>
      <c r="EL31" s="122"/>
      <c r="EM31" s="122"/>
      <c r="EN31" s="122"/>
      <c r="EO31" s="122"/>
      <c r="EP31" s="122"/>
      <c r="EQ31" s="122"/>
      <c r="ER31" s="122"/>
      <c r="ES31" s="122"/>
      <c r="ET31" s="122"/>
      <c r="EU31" s="122"/>
      <c r="EV31" s="122"/>
      <c r="EW31" s="122"/>
      <c r="EX31" s="122"/>
      <c r="EY31" s="122"/>
      <c r="EZ31" s="122"/>
      <c r="FA31" s="122"/>
      <c r="FB31" s="122"/>
      <c r="FC31" s="122"/>
      <c r="FD31" s="122"/>
      <c r="FE31" s="122"/>
      <c r="FF31" s="122"/>
      <c r="FG31" s="122"/>
      <c r="FH31" s="122"/>
      <c r="FI31" s="122"/>
      <c r="FJ31" s="122"/>
      <c r="FK31" s="122"/>
      <c r="FL31" s="122"/>
      <c r="FM31" s="122"/>
      <c r="FN31" s="122"/>
      <c r="FO31" s="122"/>
      <c r="FP31" s="122"/>
      <c r="FQ31" s="122"/>
      <c r="FR31" s="122"/>
      <c r="FS31" s="122"/>
      <c r="FT31" s="122"/>
      <c r="FU31" s="122"/>
    </row>
    <row r="32" spans="1:177" ht="36.75" customHeight="1" x14ac:dyDescent="0.25">
      <c r="B32" s="39"/>
      <c r="C32" s="47"/>
      <c r="D32" s="55"/>
      <c r="E32" s="56" t="s">
        <v>25</v>
      </c>
      <c r="F32" s="138"/>
      <c r="G32" s="139"/>
      <c r="H32" s="139"/>
      <c r="I32" s="140"/>
      <c r="J32" s="64"/>
      <c r="K32" s="56" t="s">
        <v>28</v>
      </c>
      <c r="L32" s="138"/>
      <c r="M32" s="139"/>
      <c r="N32" s="139"/>
      <c r="O32" s="140"/>
      <c r="P32" s="47"/>
      <c r="Q32" s="39"/>
      <c r="R32" s="104"/>
      <c r="S32" s="39"/>
      <c r="T32" s="39"/>
      <c r="U32" s="39"/>
      <c r="V32" s="39"/>
      <c r="W32" s="39"/>
      <c r="X32" s="39"/>
      <c r="Y32" s="39"/>
      <c r="Z32" s="60"/>
      <c r="AA32" s="39"/>
    </row>
    <row r="33" spans="1:177" ht="7.5" customHeight="1" x14ac:dyDescent="0.25">
      <c r="B33" s="39"/>
      <c r="C33" s="47"/>
      <c r="D33" s="55"/>
      <c r="E33" s="58"/>
      <c r="F33" s="58"/>
      <c r="G33" s="58"/>
      <c r="H33" s="58"/>
      <c r="I33" s="58"/>
      <c r="J33" s="58"/>
      <c r="K33" s="58"/>
      <c r="L33" s="58"/>
      <c r="M33" s="58"/>
      <c r="N33" s="58"/>
      <c r="O33" s="58"/>
      <c r="P33" s="58"/>
      <c r="Q33" s="39"/>
      <c r="R33" s="104"/>
      <c r="S33" s="39"/>
      <c r="T33" s="39"/>
      <c r="U33" s="39"/>
      <c r="V33" s="39"/>
      <c r="W33" s="39"/>
      <c r="X33" s="39"/>
      <c r="Y33" s="39"/>
      <c r="Z33" s="60"/>
      <c r="AA33" s="39"/>
    </row>
    <row r="34" spans="1:177" ht="14.45" customHeight="1" x14ac:dyDescent="0.3">
      <c r="B34" s="39"/>
      <c r="C34" s="47"/>
      <c r="D34" s="55"/>
      <c r="E34" s="55"/>
      <c r="F34" s="57" t="s">
        <v>4</v>
      </c>
      <c r="G34" s="55"/>
      <c r="H34" s="130" t="s">
        <v>5</v>
      </c>
      <c r="I34" s="47"/>
      <c r="J34" s="47"/>
      <c r="K34" s="47"/>
      <c r="L34" s="57" t="s">
        <v>4</v>
      </c>
      <c r="M34" s="55"/>
      <c r="N34" s="102" t="s">
        <v>5</v>
      </c>
      <c r="O34" s="47"/>
      <c r="P34" s="47"/>
      <c r="Q34" s="39"/>
      <c r="R34" s="104"/>
      <c r="S34" s="110"/>
      <c r="T34" s="110"/>
      <c r="U34" s="110"/>
      <c r="V34" s="110"/>
      <c r="W34" s="110"/>
      <c r="X34" s="110"/>
      <c r="Y34" s="110"/>
      <c r="Z34" s="52"/>
      <c r="AA34" s="39"/>
    </row>
    <row r="35" spans="1:177" ht="6" customHeight="1" x14ac:dyDescent="0.3">
      <c r="B35" s="39"/>
      <c r="C35" s="47"/>
      <c r="D35" s="58"/>
      <c r="E35" s="58"/>
      <c r="F35" s="57"/>
      <c r="G35" s="58"/>
      <c r="H35" s="59"/>
      <c r="I35" s="47"/>
      <c r="J35" s="47"/>
      <c r="K35" s="47"/>
      <c r="L35" s="57"/>
      <c r="M35" s="58"/>
      <c r="N35" s="59"/>
      <c r="O35" s="47"/>
      <c r="P35" s="47"/>
      <c r="Q35" s="39"/>
      <c r="R35" s="104"/>
      <c r="S35" s="110"/>
      <c r="T35" s="110"/>
      <c r="U35" s="110"/>
      <c r="V35" s="110"/>
      <c r="W35" s="110"/>
      <c r="X35" s="110"/>
      <c r="Y35" s="110"/>
      <c r="Z35" s="52"/>
      <c r="AA35" s="39"/>
    </row>
    <row r="36" spans="1:177" ht="14.45" customHeight="1" x14ac:dyDescent="0.25">
      <c r="B36" s="39"/>
      <c r="C36" s="47"/>
      <c r="D36" s="51"/>
      <c r="E36" s="51"/>
      <c r="F36" s="51" t="s">
        <v>7</v>
      </c>
      <c r="G36" s="51"/>
      <c r="H36" s="100"/>
      <c r="I36" s="137" t="s">
        <v>59</v>
      </c>
      <c r="J36" s="47"/>
      <c r="K36" s="47"/>
      <c r="L36" s="51" t="s">
        <v>7</v>
      </c>
      <c r="M36" s="51"/>
      <c r="N36" s="100"/>
      <c r="O36" s="137" t="s">
        <v>59</v>
      </c>
      <c r="P36" s="47"/>
      <c r="Q36" s="39"/>
      <c r="R36" s="104"/>
      <c r="S36" s="109"/>
      <c r="T36" s="109"/>
      <c r="U36" s="109"/>
      <c r="V36" s="109"/>
      <c r="W36" s="109"/>
      <c r="X36" s="109"/>
      <c r="Y36" s="109"/>
      <c r="Z36" s="50"/>
      <c r="AA36" s="39"/>
    </row>
    <row r="37" spans="1:177" ht="6.75" customHeight="1" x14ac:dyDescent="0.25">
      <c r="B37" s="39"/>
      <c r="C37" s="47"/>
      <c r="D37" s="51"/>
      <c r="E37" s="51"/>
      <c r="F37" s="51"/>
      <c r="G37" s="51"/>
      <c r="H37" s="53"/>
      <c r="I37" s="137"/>
      <c r="J37" s="47"/>
      <c r="K37" s="47"/>
      <c r="L37" s="51"/>
      <c r="M37" s="51"/>
      <c r="N37" s="53"/>
      <c r="O37" s="137"/>
      <c r="P37" s="47"/>
      <c r="Q37" s="39"/>
      <c r="R37" s="104"/>
      <c r="S37" s="109"/>
      <c r="T37" s="109"/>
      <c r="U37" s="109"/>
      <c r="V37" s="109"/>
      <c r="W37" s="109"/>
      <c r="X37" s="109"/>
      <c r="Y37" s="109"/>
      <c r="Z37" s="50"/>
      <c r="AA37" s="39"/>
    </row>
    <row r="38" spans="1:177" ht="16.5" customHeight="1" x14ac:dyDescent="0.25">
      <c r="B38" s="39"/>
      <c r="C38" s="47"/>
      <c r="D38" s="51"/>
      <c r="E38" s="51"/>
      <c r="F38" s="51" t="s">
        <v>42</v>
      </c>
      <c r="G38" s="51"/>
      <c r="H38" s="101"/>
      <c r="I38" s="95" t="str">
        <f>IFERROR('Tool Calc Sheet'!D30,"")</f>
        <v/>
      </c>
      <c r="J38" s="47"/>
      <c r="K38" s="47"/>
      <c r="L38" s="51" t="s">
        <v>42</v>
      </c>
      <c r="M38" s="51"/>
      <c r="N38" s="101"/>
      <c r="O38" s="95" t="str">
        <f>IFERROR('Tool Calc Sheet'!D36,"")</f>
        <v/>
      </c>
      <c r="P38" s="47"/>
      <c r="Q38" s="39"/>
      <c r="R38" s="104"/>
      <c r="S38" s="109"/>
      <c r="T38" s="109"/>
      <c r="U38" s="109"/>
      <c r="V38" s="109"/>
      <c r="W38" s="109"/>
      <c r="X38" s="109"/>
      <c r="Y38" s="109"/>
      <c r="Z38" s="50"/>
      <c r="AA38" s="39"/>
    </row>
    <row r="39" spans="1:177" ht="12.75" customHeight="1" x14ac:dyDescent="0.25">
      <c r="B39" s="39"/>
      <c r="C39" s="47"/>
      <c r="D39" s="51"/>
      <c r="E39" s="51"/>
      <c r="F39" s="51"/>
      <c r="G39" s="51"/>
      <c r="H39" s="51"/>
      <c r="I39" s="51"/>
      <c r="J39" s="51"/>
      <c r="K39" s="51"/>
      <c r="L39" s="51"/>
      <c r="M39" s="51"/>
      <c r="N39" s="51"/>
      <c r="O39" s="51"/>
      <c r="P39" s="47"/>
      <c r="Q39" s="39"/>
      <c r="R39" s="104"/>
      <c r="S39" s="109"/>
      <c r="T39" s="109"/>
      <c r="U39" s="109"/>
      <c r="V39" s="109"/>
      <c r="W39" s="109"/>
      <c r="X39" s="109"/>
      <c r="Y39" s="109"/>
      <c r="Z39" s="50"/>
      <c r="AA39" s="39"/>
    </row>
    <row r="40" spans="1:177" s="127" customFormat="1" ht="18" customHeight="1" x14ac:dyDescent="0.25">
      <c r="A40" s="122"/>
      <c r="B40" s="107"/>
      <c r="C40" s="123"/>
      <c r="D40" s="55"/>
      <c r="E40" s="91" t="s">
        <v>94</v>
      </c>
      <c r="F40" s="88"/>
      <c r="G40" s="88"/>
      <c r="H40" s="88"/>
      <c r="I40" s="123"/>
      <c r="J40" s="123"/>
      <c r="K40" s="91" t="s">
        <v>94</v>
      </c>
      <c r="L40" s="88"/>
      <c r="M40" s="88"/>
      <c r="N40" s="88"/>
      <c r="O40" s="123"/>
      <c r="P40" s="123"/>
      <c r="Q40" s="107"/>
      <c r="R40" s="124"/>
      <c r="S40" s="107"/>
      <c r="T40" s="107"/>
      <c r="U40" s="107"/>
      <c r="V40" s="107"/>
      <c r="W40" s="107"/>
      <c r="X40" s="107"/>
      <c r="Y40" s="107"/>
      <c r="Z40" s="45"/>
      <c r="AA40" s="107"/>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2"/>
      <c r="CA40" s="122"/>
      <c r="CB40" s="122"/>
      <c r="CC40" s="122"/>
      <c r="CD40" s="122"/>
      <c r="CE40" s="122"/>
      <c r="CF40" s="122"/>
      <c r="CG40" s="122"/>
      <c r="CH40" s="122"/>
      <c r="CI40" s="122"/>
      <c r="CJ40" s="122"/>
      <c r="CK40" s="122"/>
      <c r="CL40" s="122"/>
      <c r="CM40" s="122"/>
      <c r="CN40" s="122"/>
      <c r="CO40" s="122"/>
      <c r="CP40" s="122"/>
      <c r="CQ40" s="122"/>
      <c r="CR40" s="122"/>
      <c r="CS40" s="122"/>
      <c r="CT40" s="122"/>
      <c r="CU40" s="122"/>
      <c r="CV40" s="122"/>
      <c r="CW40" s="122"/>
      <c r="CX40" s="122"/>
      <c r="CY40" s="122"/>
      <c r="CZ40" s="122"/>
      <c r="DA40" s="122"/>
      <c r="DB40" s="122"/>
      <c r="DC40" s="122"/>
      <c r="DD40" s="122"/>
      <c r="DE40" s="122"/>
      <c r="DF40" s="122"/>
      <c r="DG40" s="122"/>
      <c r="DH40" s="122"/>
      <c r="DI40" s="122"/>
      <c r="DJ40" s="122"/>
      <c r="DK40" s="122"/>
      <c r="DL40" s="122"/>
      <c r="DM40" s="122"/>
      <c r="DN40" s="122"/>
      <c r="DO40" s="122"/>
      <c r="DP40" s="122"/>
      <c r="DQ40" s="122"/>
      <c r="DR40" s="122"/>
      <c r="DS40" s="122"/>
      <c r="DT40" s="122"/>
      <c r="DU40" s="122"/>
      <c r="DV40" s="122"/>
      <c r="DW40" s="122"/>
      <c r="DX40" s="122"/>
      <c r="DY40" s="122"/>
      <c r="DZ40" s="122"/>
      <c r="EA40" s="122"/>
      <c r="EB40" s="122"/>
      <c r="EC40" s="122"/>
      <c r="ED40" s="122"/>
      <c r="EE40" s="122"/>
      <c r="EF40" s="122"/>
      <c r="EG40" s="122"/>
      <c r="EH40" s="122"/>
      <c r="EI40" s="122"/>
      <c r="EJ40" s="122"/>
      <c r="EK40" s="122"/>
      <c r="EL40" s="122"/>
      <c r="EM40" s="122"/>
      <c r="EN40" s="122"/>
      <c r="EO40" s="122"/>
      <c r="EP40" s="122"/>
      <c r="EQ40" s="122"/>
      <c r="ER40" s="122"/>
      <c r="ES40" s="122"/>
      <c r="ET40" s="122"/>
      <c r="EU40" s="122"/>
      <c r="EV40" s="122"/>
      <c r="EW40" s="122"/>
      <c r="EX40" s="122"/>
      <c r="EY40" s="122"/>
      <c r="EZ40" s="122"/>
      <c r="FA40" s="122"/>
      <c r="FB40" s="122"/>
      <c r="FC40" s="122"/>
      <c r="FD40" s="122"/>
      <c r="FE40" s="122"/>
      <c r="FF40" s="122"/>
      <c r="FG40" s="122"/>
      <c r="FH40" s="122"/>
      <c r="FI40" s="122"/>
      <c r="FJ40" s="122"/>
      <c r="FK40" s="122"/>
      <c r="FL40" s="122"/>
      <c r="FM40" s="122"/>
      <c r="FN40" s="122"/>
      <c r="FO40" s="122"/>
      <c r="FP40" s="122"/>
      <c r="FQ40" s="122"/>
      <c r="FR40" s="122"/>
      <c r="FS40" s="122"/>
      <c r="FT40" s="122"/>
      <c r="FU40" s="122"/>
    </row>
    <row r="41" spans="1:177" ht="36.75" customHeight="1" x14ac:dyDescent="0.25">
      <c r="B41" s="39"/>
      <c r="C41" s="47"/>
      <c r="D41" s="55"/>
      <c r="E41" s="56" t="s">
        <v>29</v>
      </c>
      <c r="F41" s="138"/>
      <c r="G41" s="139"/>
      <c r="H41" s="139"/>
      <c r="I41" s="140"/>
      <c r="J41" s="64"/>
      <c r="K41" s="56" t="s">
        <v>44</v>
      </c>
      <c r="L41" s="138"/>
      <c r="M41" s="139"/>
      <c r="N41" s="139"/>
      <c r="O41" s="140"/>
      <c r="P41" s="47"/>
      <c r="Q41" s="39"/>
      <c r="R41" s="104"/>
      <c r="S41" s="39"/>
      <c r="T41" s="39"/>
      <c r="U41" s="39"/>
      <c r="V41" s="39"/>
      <c r="W41" s="39"/>
      <c r="X41" s="39"/>
      <c r="Y41" s="39"/>
      <c r="Z41" s="60"/>
      <c r="AA41" s="39"/>
    </row>
    <row r="42" spans="1:177" ht="6.75" customHeight="1" x14ac:dyDescent="0.3">
      <c r="B42" s="39"/>
      <c r="C42" s="47"/>
      <c r="D42" s="55"/>
      <c r="E42" s="55"/>
      <c r="F42" s="61"/>
      <c r="G42" s="56"/>
      <c r="H42" s="56"/>
      <c r="I42" s="47"/>
      <c r="J42" s="47"/>
      <c r="K42" s="47"/>
      <c r="L42" s="61"/>
      <c r="M42" s="56"/>
      <c r="N42" s="56"/>
      <c r="O42" s="47"/>
      <c r="P42" s="47"/>
      <c r="Q42" s="39"/>
      <c r="R42" s="104"/>
      <c r="S42" s="110"/>
      <c r="T42" s="110"/>
      <c r="U42" s="110"/>
      <c r="V42" s="110"/>
      <c r="W42" s="110"/>
      <c r="X42" s="110"/>
      <c r="Y42" s="110"/>
      <c r="Z42" s="52"/>
      <c r="AA42" s="39"/>
    </row>
    <row r="43" spans="1:177" ht="13.5" customHeight="1" x14ac:dyDescent="0.3">
      <c r="B43" s="39"/>
      <c r="C43" s="47"/>
      <c r="D43" s="55"/>
      <c r="E43" s="55"/>
      <c r="F43" s="57" t="s">
        <v>4</v>
      </c>
      <c r="G43" s="55"/>
      <c r="H43" s="102" t="s">
        <v>6</v>
      </c>
      <c r="I43" s="47"/>
      <c r="J43" s="47"/>
      <c r="K43" s="47"/>
      <c r="L43" s="57" t="s">
        <v>4</v>
      </c>
      <c r="M43" s="55"/>
      <c r="N43" s="102" t="s">
        <v>6</v>
      </c>
      <c r="O43" s="47"/>
      <c r="P43" s="47"/>
      <c r="Q43" s="39"/>
      <c r="R43" s="104"/>
      <c r="S43" s="110"/>
      <c r="T43" s="110"/>
      <c r="U43" s="110"/>
      <c r="V43" s="110"/>
      <c r="W43" s="110"/>
      <c r="X43" s="110"/>
      <c r="Y43" s="110"/>
      <c r="Z43" s="52"/>
      <c r="AA43" s="39"/>
    </row>
    <row r="44" spans="1:177" ht="4.9000000000000004" customHeight="1" x14ac:dyDescent="0.3">
      <c r="B44" s="39"/>
      <c r="C44" s="47"/>
      <c r="D44" s="58"/>
      <c r="E44" s="58"/>
      <c r="F44" s="57"/>
      <c r="G44" s="58"/>
      <c r="H44" s="59"/>
      <c r="I44" s="47"/>
      <c r="J44" s="47"/>
      <c r="K44" s="47"/>
      <c r="L44" s="57"/>
      <c r="M44" s="58"/>
      <c r="N44" s="59"/>
      <c r="O44" s="47"/>
      <c r="P44" s="47"/>
      <c r="Q44" s="39"/>
      <c r="R44" s="104"/>
      <c r="S44" s="110"/>
      <c r="T44" s="110"/>
      <c r="U44" s="110"/>
      <c r="V44" s="110"/>
      <c r="W44" s="110"/>
      <c r="X44" s="110"/>
      <c r="Y44" s="110"/>
      <c r="Z44" s="52"/>
      <c r="AA44" s="39"/>
    </row>
    <row r="45" spans="1:177" ht="14.45" customHeight="1" x14ac:dyDescent="0.25">
      <c r="B45" s="39"/>
      <c r="C45" s="47"/>
      <c r="D45" s="51"/>
      <c r="E45" s="51"/>
      <c r="F45" s="51" t="s">
        <v>7</v>
      </c>
      <c r="G45" s="51"/>
      <c r="H45" s="100"/>
      <c r="I45" s="137" t="s">
        <v>59</v>
      </c>
      <c r="J45" s="47"/>
      <c r="K45" s="47"/>
      <c r="L45" s="51" t="s">
        <v>7</v>
      </c>
      <c r="M45" s="51"/>
      <c r="N45" s="100"/>
      <c r="O45" s="137" t="s">
        <v>59</v>
      </c>
      <c r="P45" s="47"/>
      <c r="Q45" s="39"/>
      <c r="R45" s="104"/>
      <c r="S45" s="109"/>
      <c r="T45" s="109"/>
      <c r="U45" s="109"/>
      <c r="V45" s="109"/>
      <c r="W45" s="109"/>
      <c r="X45" s="109"/>
      <c r="Y45" s="109"/>
      <c r="Z45" s="50"/>
      <c r="AA45" s="39"/>
    </row>
    <row r="46" spans="1:177" ht="3.75" customHeight="1" x14ac:dyDescent="0.25">
      <c r="B46" s="39"/>
      <c r="C46" s="47"/>
      <c r="D46" s="51"/>
      <c r="E46" s="51"/>
      <c r="F46" s="51"/>
      <c r="G46" s="51"/>
      <c r="H46" s="53"/>
      <c r="I46" s="137"/>
      <c r="J46" s="47"/>
      <c r="K46" s="47"/>
      <c r="L46" s="51"/>
      <c r="M46" s="51"/>
      <c r="N46" s="53"/>
      <c r="O46" s="137"/>
      <c r="P46" s="47"/>
      <c r="Q46" s="39"/>
      <c r="R46" s="104"/>
      <c r="S46" s="109"/>
      <c r="T46" s="109"/>
      <c r="U46" s="109"/>
      <c r="V46" s="109"/>
      <c r="W46" s="109"/>
      <c r="X46" s="109"/>
      <c r="Y46" s="109"/>
      <c r="Z46" s="50"/>
      <c r="AA46" s="39"/>
    </row>
    <row r="47" spans="1:177" ht="14.45" customHeight="1" x14ac:dyDescent="0.25">
      <c r="B47" s="39"/>
      <c r="C47" s="47"/>
      <c r="D47" s="51"/>
      <c r="E47" s="51"/>
      <c r="F47" s="51" t="s">
        <v>42</v>
      </c>
      <c r="G47" s="51"/>
      <c r="H47" s="101"/>
      <c r="I47" s="95" t="str">
        <f>IFERROR('Tool Calc Sheet'!D42,"")</f>
        <v/>
      </c>
      <c r="J47" s="47"/>
      <c r="K47" s="47"/>
      <c r="L47" s="51" t="s">
        <v>42</v>
      </c>
      <c r="M47" s="51"/>
      <c r="N47" s="101"/>
      <c r="O47" s="95" t="str">
        <f>IFERROR('Tool Calc Sheet'!D48,"")</f>
        <v/>
      </c>
      <c r="P47" s="47"/>
      <c r="Q47" s="39"/>
      <c r="R47" s="104"/>
      <c r="S47" s="109"/>
      <c r="T47" s="109"/>
      <c r="U47" s="109"/>
      <c r="V47" s="109"/>
      <c r="W47" s="109"/>
      <c r="X47" s="109"/>
      <c r="Y47" s="115" t="s">
        <v>123</v>
      </c>
      <c r="Z47" s="113"/>
      <c r="AA47" s="39"/>
    </row>
    <row r="48" spans="1:177" ht="20.25" x14ac:dyDescent="0.25">
      <c r="B48" s="39"/>
      <c r="C48" s="47"/>
      <c r="D48" s="47"/>
      <c r="E48" s="47"/>
      <c r="F48" s="47"/>
      <c r="G48" s="47"/>
      <c r="H48" s="47"/>
      <c r="I48" s="47"/>
      <c r="J48" s="47"/>
      <c r="K48" s="47"/>
      <c r="L48" s="47"/>
      <c r="M48" s="47"/>
      <c r="N48" s="47"/>
      <c r="O48" s="47"/>
      <c r="P48" s="47"/>
      <c r="Q48" s="39"/>
      <c r="R48" s="111"/>
      <c r="S48" s="62"/>
      <c r="T48" s="62"/>
      <c r="U48" s="62"/>
      <c r="V48" s="62"/>
      <c r="W48" s="62"/>
      <c r="X48" s="62"/>
      <c r="Y48" s="112"/>
      <c r="Z48" s="114"/>
      <c r="AA48" s="39"/>
    </row>
    <row r="49" spans="2:27" ht="11.25" customHeight="1" x14ac:dyDescent="0.25">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row>
  </sheetData>
  <sheetProtection algorithmName="SHA-512" hashValue="fB4bVJVwh+Bf2w/l5vqOpPdaeuimHGuVKxwEb1wLJIo/9cFp4TQG50IefHo31Jh0IsjIn6bThFd+iDYB52Ldxw==" saltValue="SlFaXWGEjDsCFMcX2ccJfA==" spinCount="100000" sheet="1" objects="1" scenarios="1" selectLockedCells="1"/>
  <mergeCells count="25">
    <mergeCell ref="C3:V3"/>
    <mergeCell ref="C4:U5"/>
    <mergeCell ref="D20:N21"/>
    <mergeCell ref="Z15:Z17"/>
    <mergeCell ref="X15:X17"/>
    <mergeCell ref="W15:W17"/>
    <mergeCell ref="V15:V17"/>
    <mergeCell ref="U15:U17"/>
    <mergeCell ref="D10:O11"/>
    <mergeCell ref="T15:T17"/>
    <mergeCell ref="D13:J14"/>
    <mergeCell ref="S11:Y13"/>
    <mergeCell ref="I45:I46"/>
    <mergeCell ref="O45:O46"/>
    <mergeCell ref="L32:O32"/>
    <mergeCell ref="H15:L15"/>
    <mergeCell ref="F23:I23"/>
    <mergeCell ref="L23:O23"/>
    <mergeCell ref="F32:I32"/>
    <mergeCell ref="F41:I41"/>
    <mergeCell ref="L41:O41"/>
    <mergeCell ref="I36:I37"/>
    <mergeCell ref="I27:I28"/>
    <mergeCell ref="O27:O28"/>
    <mergeCell ref="O36:O37"/>
  </mergeCells>
  <dataValidations count="1">
    <dataValidation type="decimal" allowBlank="1" showInputMessage="1" showErrorMessage="1" sqref="N29 N38 H38 L17 H47 N47 H29" xr:uid="{AA7E4465-4E4A-4593-912D-FE954D2474DB}">
      <formula1>0</formula1>
      <formula2>1</formula2>
    </dataValidation>
  </dataValidations>
  <pageMargins left="0.7" right="0.7" top="0.75" bottom="0.75" header="0.3" footer="0.3"/>
  <pageSetup paperSize="9" scale="52" orientation="portrait"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DB72EE0F-1D7F-48E9-8E39-650F3F11C396}">
          <x14:formula1>
            <xm:f>'Drop Down Database'!$C$3:$C$4</xm:f>
          </x14:formula1>
          <xm:sqref>H25 H34 N34 N25 H43 N43</xm:sqref>
        </x14:dataValidation>
        <x14:dataValidation type="list" allowBlank="1" showInputMessage="1" showErrorMessage="1" xr:uid="{8EFA3B8B-F3C4-4436-B87E-01177035EE7F}">
          <x14:formula1>
            <xm:f>'Drop Down Database'!$D$3:$D$29</xm:f>
          </x14:formula1>
          <xm:sqref>H17:H18</xm:sqref>
        </x14:dataValidation>
        <x14:dataValidation type="list" allowBlank="1" showInputMessage="1" showErrorMessage="1" xr:uid="{F2A01CD6-FF9B-47AE-A349-6884899DC1EA}">
          <x14:formula1>
            <xm:f>'Drop Down Database'!$B$3:$B$12</xm:f>
          </x14:formula1>
          <xm:sqref>H15</xm:sqref>
        </x14:dataValidation>
        <x14:dataValidation type="list" allowBlank="1" showInputMessage="1" showErrorMessage="1" xr:uid="{BB18BB9B-6E70-46AD-A3A8-FB16F8BEE749}">
          <x14:formula1>
            <xm:f>'Drop Down Database'!$F$3:$F$15</xm:f>
          </x14:formula1>
          <xm:sqref>F23:I23 L24:O24</xm:sqref>
        </x14:dataValidation>
        <x14:dataValidation type="list" allowBlank="1" showInputMessage="1" showErrorMessage="1" xr:uid="{CDBD00A8-44F8-4103-863B-5FE31BF51BE7}">
          <x14:formula1>
            <xm:f>'Drop Down Database'!$H$3:$H$15</xm:f>
          </x14:formula1>
          <xm:sqref>L23:O23</xm:sqref>
        </x14:dataValidation>
        <x14:dataValidation type="list" allowBlank="1" showInputMessage="1" showErrorMessage="1" xr:uid="{FC825360-89A5-43DD-AADB-36CDDD75A26A}">
          <x14:formula1>
            <xm:f>'Drop Down Database'!$J$3:$J$15</xm:f>
          </x14:formula1>
          <xm:sqref>F32:I32</xm:sqref>
        </x14:dataValidation>
        <x14:dataValidation type="list" allowBlank="1" showInputMessage="1" showErrorMessage="1" xr:uid="{39866E98-7860-4A48-AA19-0189BDF9665A}">
          <x14:formula1>
            <xm:f>'Drop Down Database'!$L$3:$L$15</xm:f>
          </x14:formula1>
          <xm:sqref>L32:O32</xm:sqref>
        </x14:dataValidation>
        <x14:dataValidation type="list" allowBlank="1" showInputMessage="1" showErrorMessage="1" xr:uid="{835F44E9-9DAE-44A0-8047-5B9AEC674001}">
          <x14:formula1>
            <xm:f>'Drop Down Database'!$N$3:$N$15</xm:f>
          </x14:formula1>
          <xm:sqref>F41:I41 L41:O41</xm:sqref>
        </x14:dataValidation>
        <x14:dataValidation type="list" allowBlank="1" showInputMessage="1" showErrorMessage="1" xr:uid="{6D41F742-0E4D-496D-B704-D7CC90738DC6}">
          <x14:formula1>
            <xm:f>'Drop Down Database'!$D$3:$D$18</xm:f>
          </x14:formula1>
          <xm:sqref>H27 N27 N36 H36 H45 N45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FC823-3FEF-42DC-90FC-90616B18A78C}">
  <sheetPr>
    <tabColor theme="2" tint="-0.249977111117893"/>
  </sheetPr>
  <dimension ref="A1"/>
  <sheetViews>
    <sheetView workbookViewId="0">
      <selection activeCell="H15" sqref="H15:L15"/>
    </sheetView>
  </sheetViews>
  <sheetFormatPr defaultRowHeight="15" x14ac:dyDescent="0.25"/>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C21FD-4718-4AE5-91A1-078932274B2F}">
  <sheetPr>
    <tabColor theme="9" tint="0.39997558519241921"/>
  </sheetPr>
  <dimension ref="A1:S72"/>
  <sheetViews>
    <sheetView topLeftCell="A14" zoomScale="70" zoomScaleNormal="70" workbookViewId="0">
      <selection activeCell="H15" sqref="H15:L15"/>
    </sheetView>
  </sheetViews>
  <sheetFormatPr defaultRowHeight="15" x14ac:dyDescent="0.25"/>
  <cols>
    <col min="1" max="1" width="3.28515625" customWidth="1"/>
    <col min="2" max="2" width="48.42578125" style="11" customWidth="1"/>
    <col min="3" max="3" width="10.5703125" style="12" customWidth="1"/>
    <col min="4" max="4" width="30" style="12" customWidth="1"/>
    <col min="5" max="5" width="34.28515625" style="13" customWidth="1"/>
    <col min="6" max="6" width="2.85546875" customWidth="1"/>
    <col min="7" max="7" width="11.28515625" customWidth="1"/>
    <col min="8" max="8" width="49.140625" style="17" customWidth="1"/>
    <col min="9" max="9" width="16.42578125" style="17" customWidth="1"/>
    <col min="10" max="10" width="14.140625" bestFit="1" customWidth="1"/>
    <col min="11" max="11" width="16.7109375" style="17" customWidth="1"/>
    <col min="12" max="12" width="17.28515625" style="17" customWidth="1"/>
    <col min="13" max="13" width="29.7109375" style="17" customWidth="1"/>
    <col min="14" max="14" width="18.42578125" style="17" customWidth="1"/>
    <col min="15" max="15" width="24.5703125" style="17" customWidth="1"/>
    <col min="16" max="16" width="21.28515625" customWidth="1"/>
    <col min="17" max="17" width="15.28515625" customWidth="1"/>
  </cols>
  <sheetData>
    <row r="1" spans="1:15" x14ac:dyDescent="0.25">
      <c r="B1" s="10" t="s">
        <v>8</v>
      </c>
      <c r="F1" s="3"/>
    </row>
    <row r="2" spans="1:15" x14ac:dyDescent="0.25">
      <c r="F2" s="4"/>
    </row>
    <row r="3" spans="1:15" x14ac:dyDescent="0.25">
      <c r="B3" s="10" t="s">
        <v>9</v>
      </c>
      <c r="C3" s="8" t="s">
        <v>10</v>
      </c>
      <c r="D3" s="8"/>
      <c r="E3" s="9" t="s">
        <v>11</v>
      </c>
      <c r="F3" s="4"/>
      <c r="G3" s="151" t="s">
        <v>12</v>
      </c>
      <c r="H3" s="152"/>
      <c r="I3" s="152"/>
      <c r="J3" s="152"/>
      <c r="K3" s="152"/>
      <c r="L3" s="153"/>
      <c r="M3" s="9"/>
      <c r="N3" s="9"/>
      <c r="O3" s="9"/>
    </row>
    <row r="4" spans="1:15" ht="30" x14ac:dyDescent="0.25">
      <c r="B4" s="14" t="s">
        <v>13</v>
      </c>
      <c r="C4" s="12" t="s">
        <v>14</v>
      </c>
      <c r="D4" s="20">
        <f>'Timeline &amp; Milestone Tool'!H15</f>
        <v>0</v>
      </c>
      <c r="E4" s="119" t="s">
        <v>15</v>
      </c>
      <c r="F4" s="4"/>
      <c r="G4" s="16" t="s">
        <v>16</v>
      </c>
      <c r="H4" s="18" t="s">
        <v>17</v>
      </c>
      <c r="I4" s="18" t="s">
        <v>46</v>
      </c>
      <c r="J4" s="16" t="s">
        <v>18</v>
      </c>
      <c r="K4" s="18"/>
      <c r="L4" s="18" t="s">
        <v>45</v>
      </c>
      <c r="M4" s="24"/>
      <c r="N4" s="24"/>
      <c r="O4" s="24"/>
    </row>
    <row r="5" spans="1:15" x14ac:dyDescent="0.25">
      <c r="B5" s="14"/>
      <c r="D5" s="20"/>
      <c r="E5" s="119"/>
      <c r="F5" s="4"/>
      <c r="G5" s="20" t="s">
        <v>20</v>
      </c>
      <c r="H5" s="21">
        <f>B16</f>
        <v>0</v>
      </c>
      <c r="I5" s="22" t="str">
        <f t="shared" ref="I5:I10" si="0">D9</f>
        <v>Yes</v>
      </c>
      <c r="J5" s="20">
        <f>IF(I5="No","",D17)</f>
        <v>0</v>
      </c>
      <c r="K5" s="22"/>
      <c r="L5" s="29" t="e">
        <f>D20</f>
        <v>#N/A</v>
      </c>
      <c r="M5" s="25"/>
      <c r="N5" s="25"/>
      <c r="O5" s="25"/>
    </row>
    <row r="6" spans="1:15" x14ac:dyDescent="0.25">
      <c r="B6" s="14" t="s">
        <v>21</v>
      </c>
      <c r="C6" s="12" t="s">
        <v>22</v>
      </c>
      <c r="D6" s="20">
        <v>1</v>
      </c>
      <c r="E6" s="119" t="s">
        <v>15</v>
      </c>
      <c r="F6" s="4"/>
      <c r="G6" s="20" t="s">
        <v>23</v>
      </c>
      <c r="H6" s="21">
        <f>B22</f>
        <v>0</v>
      </c>
      <c r="I6" s="22" t="str">
        <f t="shared" si="0"/>
        <v>Yes</v>
      </c>
      <c r="J6" s="20">
        <f>IF(I6="No","",D23)</f>
        <v>0</v>
      </c>
      <c r="K6" s="22"/>
      <c r="L6" s="29" t="e">
        <f>D26</f>
        <v>#N/A</v>
      </c>
      <c r="M6" s="25"/>
      <c r="O6" s="25"/>
    </row>
    <row r="7" spans="1:15" x14ac:dyDescent="0.25">
      <c r="B7" s="14" t="s">
        <v>24</v>
      </c>
      <c r="C7" s="12" t="s">
        <v>14</v>
      </c>
      <c r="D7" s="20">
        <f>'Timeline &amp; Milestone Tool'!H17</f>
        <v>0</v>
      </c>
      <c r="E7" s="119" t="s">
        <v>15</v>
      </c>
      <c r="F7" s="4"/>
      <c r="G7" s="20" t="s">
        <v>25</v>
      </c>
      <c r="H7" s="21">
        <f>B28</f>
        <v>0</v>
      </c>
      <c r="I7" s="22" t="str">
        <f t="shared" si="0"/>
        <v>Yes</v>
      </c>
      <c r="J7" s="20">
        <f>IF(I7="No","",D29)</f>
        <v>0</v>
      </c>
      <c r="K7" s="22"/>
      <c r="L7" s="29" t="e">
        <f>D32</f>
        <v>#N/A</v>
      </c>
      <c r="M7" s="25"/>
      <c r="N7" s="25"/>
      <c r="O7" s="25"/>
    </row>
    <row r="8" spans="1:15" x14ac:dyDescent="0.25">
      <c r="B8" s="14" t="s">
        <v>26</v>
      </c>
      <c r="C8" s="12" t="s">
        <v>27</v>
      </c>
      <c r="D8" s="33">
        <f>'Timeline &amp; Milestone Tool'!L17</f>
        <v>0</v>
      </c>
      <c r="E8" s="119" t="s">
        <v>15</v>
      </c>
      <c r="F8" s="4"/>
      <c r="G8" s="20" t="s">
        <v>28</v>
      </c>
      <c r="H8" s="21">
        <f>B12</f>
        <v>0</v>
      </c>
      <c r="I8" s="22" t="str">
        <f t="shared" si="0"/>
        <v>Yes</v>
      </c>
      <c r="J8" s="20">
        <f>IF(I8="No","",D35)</f>
        <v>0</v>
      </c>
      <c r="K8" s="22"/>
      <c r="L8" s="29" t="e">
        <f>D38</f>
        <v>#N/A</v>
      </c>
      <c r="M8" s="25"/>
      <c r="N8" s="25"/>
      <c r="O8" s="25"/>
    </row>
    <row r="9" spans="1:15" x14ac:dyDescent="0.25">
      <c r="A9" s="14" t="s">
        <v>20</v>
      </c>
      <c r="B9" s="14">
        <f>'Timeline &amp; Milestone Tool'!F23</f>
        <v>0</v>
      </c>
      <c r="C9" s="12" t="s">
        <v>14</v>
      </c>
      <c r="D9" s="20" t="str">
        <f>'Timeline &amp; Milestone Tool'!H25</f>
        <v>Yes</v>
      </c>
      <c r="E9" s="119" t="s">
        <v>15</v>
      </c>
      <c r="F9" s="3"/>
      <c r="G9" s="20" t="s">
        <v>29</v>
      </c>
      <c r="H9" s="21">
        <f>B13</f>
        <v>0</v>
      </c>
      <c r="I9" s="22" t="str">
        <f t="shared" si="0"/>
        <v>No</v>
      </c>
      <c r="J9" s="20" t="str">
        <f>IF(I9="No","",D41)</f>
        <v/>
      </c>
      <c r="K9" s="22"/>
      <c r="L9" s="29">
        <f>D44</f>
        <v>0</v>
      </c>
      <c r="M9" s="25"/>
      <c r="N9" s="25"/>
      <c r="O9" s="25"/>
    </row>
    <row r="10" spans="1:15" x14ac:dyDescent="0.25">
      <c r="A10" s="14" t="s">
        <v>23</v>
      </c>
      <c r="B10" s="14">
        <f>'Timeline &amp; Milestone Tool'!L23</f>
        <v>0</v>
      </c>
      <c r="C10" s="12" t="s">
        <v>14</v>
      </c>
      <c r="D10" s="20" t="str">
        <f>'Timeline &amp; Milestone Tool'!N25</f>
        <v>Yes</v>
      </c>
      <c r="E10" s="119" t="s">
        <v>15</v>
      </c>
      <c r="F10" s="2"/>
      <c r="G10" s="20" t="s">
        <v>44</v>
      </c>
      <c r="H10" s="21">
        <f>B14</f>
        <v>0</v>
      </c>
      <c r="I10" s="22" t="str">
        <f t="shared" si="0"/>
        <v>No</v>
      </c>
      <c r="J10" s="20" t="str">
        <f>IF(I10="No","",D47)</f>
        <v/>
      </c>
      <c r="K10" s="22"/>
      <c r="L10" s="29">
        <f>D50</f>
        <v>0</v>
      </c>
      <c r="M10" s="25"/>
      <c r="N10" s="25"/>
      <c r="O10" s="25"/>
    </row>
    <row r="11" spans="1:15" x14ac:dyDescent="0.25">
      <c r="A11" s="14" t="s">
        <v>25</v>
      </c>
      <c r="B11" s="14">
        <f>'Timeline &amp; Milestone Tool'!F32</f>
        <v>0</v>
      </c>
      <c r="C11" s="12" t="s">
        <v>14</v>
      </c>
      <c r="D11" s="20" t="str">
        <f>'Timeline &amp; Milestone Tool'!H34</f>
        <v>Yes</v>
      </c>
      <c r="E11" s="119" t="s">
        <v>15</v>
      </c>
    </row>
    <row r="12" spans="1:15" x14ac:dyDescent="0.25">
      <c r="A12" s="14" t="s">
        <v>28</v>
      </c>
      <c r="B12" s="14">
        <f>'Timeline &amp; Milestone Tool'!L32</f>
        <v>0</v>
      </c>
      <c r="C12" s="12" t="s">
        <v>14</v>
      </c>
      <c r="D12" s="20" t="str">
        <f>'Timeline &amp; Milestone Tool'!N34</f>
        <v>Yes</v>
      </c>
      <c r="E12" s="119" t="s">
        <v>15</v>
      </c>
      <c r="G12" s="154" t="s">
        <v>30</v>
      </c>
      <c r="H12" s="155"/>
      <c r="I12" s="155"/>
      <c r="J12" s="155"/>
      <c r="K12" s="155"/>
      <c r="L12" s="155"/>
      <c r="M12" s="155"/>
      <c r="N12" s="155"/>
      <c r="O12" s="156"/>
    </row>
    <row r="13" spans="1:15" ht="30" x14ac:dyDescent="0.25">
      <c r="A13" s="14" t="s">
        <v>29</v>
      </c>
      <c r="B13" s="14">
        <f>'Timeline &amp; Milestone Tool'!F41</f>
        <v>0</v>
      </c>
      <c r="C13" s="12" t="s">
        <v>14</v>
      </c>
      <c r="D13" s="20" t="str">
        <f>'Timeline &amp; Milestone Tool'!H43</f>
        <v>No</v>
      </c>
      <c r="E13" s="119" t="s">
        <v>15</v>
      </c>
      <c r="G13" s="16" t="s">
        <v>16</v>
      </c>
      <c r="H13" s="18" t="s">
        <v>17</v>
      </c>
      <c r="I13" s="18" t="s">
        <v>46</v>
      </c>
      <c r="J13" s="16" t="s">
        <v>18</v>
      </c>
      <c r="K13" s="18" t="s">
        <v>47</v>
      </c>
      <c r="L13" s="18" t="s">
        <v>45</v>
      </c>
      <c r="M13" s="18" t="s">
        <v>50</v>
      </c>
      <c r="N13" s="18" t="s">
        <v>51</v>
      </c>
      <c r="O13" s="23" t="s">
        <v>49</v>
      </c>
    </row>
    <row r="14" spans="1:15" x14ac:dyDescent="0.25">
      <c r="A14" s="14" t="s">
        <v>44</v>
      </c>
      <c r="B14" s="14">
        <f>'Timeline &amp; Milestone Tool'!L41</f>
        <v>0</v>
      </c>
      <c r="C14" s="12" t="s">
        <v>14</v>
      </c>
      <c r="D14" s="20" t="str">
        <f>'Timeline &amp; Milestone Tool'!N43</f>
        <v>No</v>
      </c>
      <c r="E14" s="119" t="s">
        <v>15</v>
      </c>
      <c r="G14" s="20" t="str" cm="1">
        <f t="array" ref="G14:L19">_xlfn._xlws.SORT(G5:L10,4,1)</f>
        <v>A</v>
      </c>
      <c r="H14" s="19">
        <v>0</v>
      </c>
      <c r="I14" s="22" t="str">
        <v>Yes</v>
      </c>
      <c r="J14" s="20">
        <v>0</v>
      </c>
      <c r="K14" s="22">
        <v>0</v>
      </c>
      <c r="L14" s="29" t="e">
        <v>#N/A</v>
      </c>
      <c r="M14" s="34" t="e">
        <f>(1-L14)*D6</f>
        <v>#N/A</v>
      </c>
      <c r="N14" s="35" t="e">
        <f>(1-(M14/$D$6))</f>
        <v>#N/A</v>
      </c>
      <c r="O14" s="33" t="e">
        <f>1-L14</f>
        <v>#N/A</v>
      </c>
    </row>
    <row r="15" spans="1:15" x14ac:dyDescent="0.25">
      <c r="B15" s="15"/>
      <c r="E15" s="120"/>
      <c r="G15" s="20" t="str">
        <v>B</v>
      </c>
      <c r="H15" s="26">
        <v>0</v>
      </c>
      <c r="I15" s="22" t="str">
        <v>Yes</v>
      </c>
      <c r="J15" s="20">
        <v>0</v>
      </c>
      <c r="K15" s="22">
        <v>0</v>
      </c>
      <c r="L15" s="29" t="e">
        <v>#N/A</v>
      </c>
      <c r="M15" s="34" t="e">
        <f>(1-L15)*M14</f>
        <v>#N/A</v>
      </c>
      <c r="N15" s="35" t="e">
        <f>(M14-M15)/$D$6</f>
        <v>#N/A</v>
      </c>
      <c r="O15" s="33" t="e">
        <f>O14-L15</f>
        <v>#N/A</v>
      </c>
    </row>
    <row r="16" spans="1:15" x14ac:dyDescent="0.25">
      <c r="B16" s="15">
        <f>B9</f>
        <v>0</v>
      </c>
      <c r="E16" s="120"/>
      <c r="G16" s="20" t="str">
        <v>C</v>
      </c>
      <c r="H16" s="19">
        <v>0</v>
      </c>
      <c r="I16" s="22" t="str">
        <v>Yes</v>
      </c>
      <c r="J16" s="20">
        <v>0</v>
      </c>
      <c r="K16" s="22">
        <v>0</v>
      </c>
      <c r="L16" s="29" t="e">
        <v>#N/A</v>
      </c>
      <c r="M16" s="34" t="e">
        <f>(1-L16)*M15</f>
        <v>#N/A</v>
      </c>
      <c r="N16" s="35" t="e">
        <f t="shared" ref="N16:N19" si="1">(M15-M16)/$D$6</f>
        <v>#N/A</v>
      </c>
      <c r="O16" s="33" t="e">
        <f t="shared" ref="O16:O19" si="2">O15-L16</f>
        <v>#N/A</v>
      </c>
    </row>
    <row r="17" spans="2:19" x14ac:dyDescent="0.25">
      <c r="B17" s="11" t="s">
        <v>18</v>
      </c>
      <c r="C17" s="12" t="s">
        <v>14</v>
      </c>
      <c r="D17" s="20">
        <f>IF(D9="Yes",'Timeline &amp; Milestone Tool'!H27,D5)</f>
        <v>0</v>
      </c>
      <c r="E17" s="119" t="s">
        <v>15</v>
      </c>
      <c r="G17" s="20" t="str">
        <v>D</v>
      </c>
      <c r="H17" s="19">
        <v>0</v>
      </c>
      <c r="I17" s="22" t="str">
        <v>Yes</v>
      </c>
      <c r="J17" s="20">
        <v>0</v>
      </c>
      <c r="K17" s="22">
        <v>0</v>
      </c>
      <c r="L17" s="29" t="e">
        <v>#N/A</v>
      </c>
      <c r="M17" s="34" t="e">
        <f>(1-L17)*M16</f>
        <v>#N/A</v>
      </c>
      <c r="N17" s="35" t="e">
        <f t="shared" si="1"/>
        <v>#N/A</v>
      </c>
      <c r="O17" s="33" t="e">
        <f t="shared" si="2"/>
        <v>#N/A</v>
      </c>
    </row>
    <row r="18" spans="2:19" x14ac:dyDescent="0.25">
      <c r="B18" s="11" t="s">
        <v>31</v>
      </c>
      <c r="C18" s="12" t="s">
        <v>27</v>
      </c>
      <c r="D18" s="33" t="e">
        <f>VLOOKUP(B9&amp;$D$4,'Retrofit Data'!$B$6:$I$124,8,0)</f>
        <v>#N/A</v>
      </c>
      <c r="E18" s="121" t="s">
        <v>36</v>
      </c>
      <c r="G18" s="20" t="str">
        <v>E</v>
      </c>
      <c r="H18" s="19">
        <v>0</v>
      </c>
      <c r="I18" s="22" t="str">
        <v>No</v>
      </c>
      <c r="J18" s="20" t="str">
        <v/>
      </c>
      <c r="K18" s="22">
        <v>0</v>
      </c>
      <c r="L18" s="29">
        <v>0</v>
      </c>
      <c r="M18" s="34" t="e">
        <f>(1-L18)*M17</f>
        <v>#N/A</v>
      </c>
      <c r="N18" s="35" t="e">
        <f t="shared" si="1"/>
        <v>#N/A</v>
      </c>
      <c r="O18" s="33" t="e">
        <f t="shared" si="2"/>
        <v>#N/A</v>
      </c>
    </row>
    <row r="19" spans="2:19" x14ac:dyDescent="0.25">
      <c r="B19" s="11" t="s">
        <v>32</v>
      </c>
      <c r="C19" s="12" t="s">
        <v>27</v>
      </c>
      <c r="D19" s="118">
        <f>'Timeline &amp; Milestone Tool'!H29</f>
        <v>0</v>
      </c>
      <c r="E19" s="119" t="s">
        <v>15</v>
      </c>
      <c r="G19" s="20" t="str">
        <v>F</v>
      </c>
      <c r="H19" s="21">
        <v>0</v>
      </c>
      <c r="I19" s="22" t="str">
        <v>No</v>
      </c>
      <c r="J19" s="20" t="str">
        <v/>
      </c>
      <c r="K19" s="22">
        <v>0</v>
      </c>
      <c r="L19" s="29">
        <v>0</v>
      </c>
      <c r="M19" s="34" t="e">
        <f>(1-L19)*M18</f>
        <v>#N/A</v>
      </c>
      <c r="N19" s="35" t="e">
        <f t="shared" si="1"/>
        <v>#N/A</v>
      </c>
      <c r="O19" s="33" t="e">
        <f t="shared" si="2"/>
        <v>#N/A</v>
      </c>
    </row>
    <row r="20" spans="2:19" x14ac:dyDescent="0.25">
      <c r="B20" s="11" t="s">
        <v>19</v>
      </c>
      <c r="C20" s="12" t="s">
        <v>27</v>
      </c>
      <c r="D20" s="33" t="e">
        <f>IF(D9="Yes",IF(D19=0,D18,D19),0)</f>
        <v>#N/A</v>
      </c>
      <c r="E20" s="121" t="s">
        <v>33</v>
      </c>
    </row>
    <row r="21" spans="2:19" ht="15.75" x14ac:dyDescent="0.25">
      <c r="E21" s="120"/>
      <c r="G21" s="78" t="s">
        <v>60</v>
      </c>
      <c r="J21" s="17"/>
      <c r="K21"/>
      <c r="L21"/>
      <c r="M21"/>
      <c r="N21"/>
      <c r="O21"/>
    </row>
    <row r="22" spans="2:19" x14ac:dyDescent="0.25">
      <c r="B22" s="15">
        <f>B10</f>
        <v>0</v>
      </c>
      <c r="E22" s="120"/>
      <c r="G22" s="66"/>
      <c r="H22" s="66"/>
      <c r="I22" s="66" t="s">
        <v>55</v>
      </c>
      <c r="J22" s="66" t="s">
        <v>54</v>
      </c>
      <c r="K22" s="66" t="s">
        <v>56</v>
      </c>
      <c r="L22" s="66" t="s">
        <v>57</v>
      </c>
      <c r="M22" s="66" t="s">
        <v>58</v>
      </c>
      <c r="N22" s="66" t="s">
        <v>20</v>
      </c>
      <c r="O22" s="66" t="s">
        <v>23</v>
      </c>
      <c r="P22" s="66" t="s">
        <v>25</v>
      </c>
      <c r="Q22" s="66" t="s">
        <v>28</v>
      </c>
      <c r="R22" s="66" t="s">
        <v>29</v>
      </c>
      <c r="S22" s="66" t="s">
        <v>44</v>
      </c>
    </row>
    <row r="23" spans="2:19" x14ac:dyDescent="0.25">
      <c r="B23" s="11" t="s">
        <v>18</v>
      </c>
      <c r="C23" s="12" t="s">
        <v>14</v>
      </c>
      <c r="D23" s="20">
        <f>IF(D10="Yes",'Timeline &amp; Milestone Tool'!N27,D5)</f>
        <v>0</v>
      </c>
      <c r="E23" s="119" t="s">
        <v>15</v>
      </c>
      <c r="G23" s="19"/>
      <c r="H23" s="19"/>
      <c r="I23" s="19"/>
      <c r="J23" s="19"/>
      <c r="K23" s="19"/>
      <c r="L23" s="73" t="str">
        <f>IF(G24='Timeline &amp; Milestone Tool'!$H$17,'Timeline &amp; Milestone Tool'!$L$17,"")</f>
        <v/>
      </c>
      <c r="M23" s="74"/>
      <c r="N23" s="74"/>
      <c r="O23" s="74"/>
      <c r="P23" s="74"/>
      <c r="Q23" s="74"/>
      <c r="R23" s="74"/>
      <c r="S23" s="74"/>
    </row>
    <row r="24" spans="2:19" x14ac:dyDescent="0.25">
      <c r="B24" s="11" t="s">
        <v>31</v>
      </c>
      <c r="C24" s="12" t="s">
        <v>27</v>
      </c>
      <c r="D24" s="33" t="e">
        <f>VLOOKUP(B10&amp;$D$4,'Retrofit Data'!$B$6:$I$124,8,0)</f>
        <v>#N/A</v>
      </c>
      <c r="E24" s="121" t="s">
        <v>36</v>
      </c>
      <c r="G24" s="19">
        <v>2024</v>
      </c>
      <c r="H24" s="19">
        <v>2024</v>
      </c>
      <c r="I24" s="73">
        <f>IF(G24&lt;2051,1-SUM(J$24:J24),"")</f>
        <v>1</v>
      </c>
      <c r="J24" s="73">
        <f>SUMIF($J$14:$J$19,G24,$L$14:$L$19)</f>
        <v>0</v>
      </c>
      <c r="K24" s="73"/>
      <c r="L24" s="73" t="str">
        <f>IF(G26='Timeline &amp; Milestone Tool'!$H$17,'Timeline &amp; Milestone Tool'!$L$17,"")</f>
        <v/>
      </c>
      <c r="M24" s="22" t="str">
        <f t="shared" ref="M24:M40" si="3">_xlfn.TEXTJOIN(",",TRUE,N24,O24,P24,Q24,R24,S24)  &amp;" " &amp; IF(J24&gt;0,": "&amp; TEXT(J24,"0%"),"")</f>
        <v xml:space="preserve"> </v>
      </c>
      <c r="N24" s="74" t="str">
        <f t="shared" ref="N24:N40" si="4">IF($G24=$J$5,N$22,"")</f>
        <v/>
      </c>
      <c r="O24" s="74" t="str">
        <f t="shared" ref="O24:O40" si="5">IF($G24=$J$6,O$22,"")</f>
        <v/>
      </c>
      <c r="P24" s="74" t="str">
        <f t="shared" ref="P24:P40" si="6">IF($G24=$J$7,P$22,"")</f>
        <v/>
      </c>
      <c r="Q24" s="74" t="str">
        <f t="shared" ref="Q24:Q40" si="7">IF($G24=$J$8,Q$22,"")</f>
        <v/>
      </c>
      <c r="R24" s="74" t="str">
        <f t="shared" ref="R24:R40" si="8">IF($G24=$J$9,R$22,"")</f>
        <v/>
      </c>
      <c r="S24" s="74" t="str">
        <f t="shared" ref="S24:S40" si="9">IF($G24=$J$10,S$22,"")</f>
        <v/>
      </c>
    </row>
    <row r="25" spans="2:19" x14ac:dyDescent="0.25">
      <c r="B25" s="11" t="s">
        <v>32</v>
      </c>
      <c r="C25" s="12" t="s">
        <v>27</v>
      </c>
      <c r="D25" s="33">
        <f>'Timeline &amp; Milestone Tool'!N29</f>
        <v>0</v>
      </c>
      <c r="E25" s="119" t="s">
        <v>15</v>
      </c>
      <c r="G25" s="19">
        <v>2025</v>
      </c>
      <c r="H25" s="19"/>
      <c r="I25" s="73">
        <f>IF(G25&lt;2051,1-SUM(J$24:J25),"")</f>
        <v>1</v>
      </c>
      <c r="J25" s="73">
        <f t="shared" ref="J25:J40" si="10">SUMIF($J$14:$J$19,G25,$L$14:$L$19)</f>
        <v>0</v>
      </c>
      <c r="K25" s="73"/>
      <c r="L25" s="77"/>
      <c r="M25" s="22" t="str">
        <f t="shared" si="3"/>
        <v xml:space="preserve"> </v>
      </c>
      <c r="N25" s="74" t="str">
        <f t="shared" si="4"/>
        <v/>
      </c>
      <c r="O25" s="74" t="str">
        <f t="shared" si="5"/>
        <v/>
      </c>
      <c r="P25" s="74" t="str">
        <f t="shared" si="6"/>
        <v/>
      </c>
      <c r="Q25" s="74" t="str">
        <f t="shared" si="7"/>
        <v/>
      </c>
      <c r="R25" s="74" t="str">
        <f t="shared" si="8"/>
        <v/>
      </c>
      <c r="S25" s="74" t="str">
        <f t="shared" si="9"/>
        <v/>
      </c>
    </row>
    <row r="26" spans="2:19" x14ac:dyDescent="0.25">
      <c r="B26" s="11" t="s">
        <v>19</v>
      </c>
      <c r="C26" s="12" t="s">
        <v>27</v>
      </c>
      <c r="D26" s="33" t="e">
        <f>IF(D10="Yes",IF(D25=0,D24,D25),0)</f>
        <v>#N/A</v>
      </c>
      <c r="E26" s="121" t="s">
        <v>33</v>
      </c>
      <c r="G26" s="19">
        <v>2026</v>
      </c>
      <c r="H26" s="19">
        <v>2026</v>
      </c>
      <c r="I26" s="73">
        <f>IF(G26&lt;2051,1-SUM(J$24:J26),"")</f>
        <v>1</v>
      </c>
      <c r="J26" s="73">
        <f t="shared" si="10"/>
        <v>0</v>
      </c>
      <c r="K26" s="73"/>
      <c r="L26" s="73"/>
      <c r="M26" s="22" t="str">
        <f t="shared" si="3"/>
        <v xml:space="preserve"> </v>
      </c>
      <c r="N26" s="74" t="str">
        <f t="shared" si="4"/>
        <v/>
      </c>
      <c r="O26" s="74" t="str">
        <f t="shared" si="5"/>
        <v/>
      </c>
      <c r="P26" s="74" t="str">
        <f t="shared" si="6"/>
        <v/>
      </c>
      <c r="Q26" s="74" t="str">
        <f t="shared" si="7"/>
        <v/>
      </c>
      <c r="R26" s="74" t="str">
        <f t="shared" si="8"/>
        <v/>
      </c>
      <c r="S26" s="74" t="str">
        <f t="shared" si="9"/>
        <v/>
      </c>
    </row>
    <row r="27" spans="2:19" x14ac:dyDescent="0.25">
      <c r="E27" s="120"/>
      <c r="G27" s="19">
        <v>2027</v>
      </c>
      <c r="H27" s="19"/>
      <c r="I27" s="73">
        <f>IF(G27&lt;2051,1-SUM(J$24:J27),"")</f>
        <v>1</v>
      </c>
      <c r="J27" s="73">
        <f t="shared" si="10"/>
        <v>0</v>
      </c>
      <c r="K27" s="73"/>
      <c r="L27" s="73"/>
      <c r="M27" s="22" t="str">
        <f t="shared" si="3"/>
        <v xml:space="preserve"> </v>
      </c>
      <c r="N27" s="74" t="str">
        <f t="shared" si="4"/>
        <v/>
      </c>
      <c r="O27" s="74" t="str">
        <f t="shared" si="5"/>
        <v/>
      </c>
      <c r="P27" s="74" t="str">
        <f t="shared" si="6"/>
        <v/>
      </c>
      <c r="Q27" s="74" t="str">
        <f t="shared" si="7"/>
        <v/>
      </c>
      <c r="R27" s="74" t="str">
        <f t="shared" si="8"/>
        <v/>
      </c>
      <c r="S27" s="74" t="str">
        <f t="shared" si="9"/>
        <v/>
      </c>
    </row>
    <row r="28" spans="2:19" x14ac:dyDescent="0.25">
      <c r="B28" s="15">
        <f>B11</f>
        <v>0</v>
      </c>
      <c r="E28" s="120"/>
      <c r="G28" s="19">
        <v>2028</v>
      </c>
      <c r="H28" s="19">
        <v>2028</v>
      </c>
      <c r="I28" s="73">
        <f>IF(G28&lt;2051,1-SUM(J$24:J28),"")</f>
        <v>1</v>
      </c>
      <c r="J28" s="73">
        <f t="shared" si="10"/>
        <v>0</v>
      </c>
      <c r="K28" s="73"/>
      <c r="L28" s="73"/>
      <c r="M28" s="22" t="str">
        <f t="shared" si="3"/>
        <v xml:space="preserve"> </v>
      </c>
      <c r="N28" s="74" t="str">
        <f t="shared" si="4"/>
        <v/>
      </c>
      <c r="O28" s="74" t="str">
        <f t="shared" si="5"/>
        <v/>
      </c>
      <c r="P28" s="74" t="str">
        <f t="shared" si="6"/>
        <v/>
      </c>
      <c r="Q28" s="74" t="str">
        <f t="shared" si="7"/>
        <v/>
      </c>
      <c r="R28" s="74" t="str">
        <f t="shared" si="8"/>
        <v/>
      </c>
      <c r="S28" s="74" t="str">
        <f t="shared" si="9"/>
        <v/>
      </c>
    </row>
    <row r="29" spans="2:19" x14ac:dyDescent="0.25">
      <c r="B29" s="11" t="s">
        <v>18</v>
      </c>
      <c r="C29" s="12" t="s">
        <v>14</v>
      </c>
      <c r="D29" s="20">
        <f>IF(D11="Yes",'Timeline &amp; Milestone Tool'!H36,D5)</f>
        <v>0</v>
      </c>
      <c r="E29" s="119" t="s">
        <v>15</v>
      </c>
      <c r="G29" s="19">
        <v>2029</v>
      </c>
      <c r="H29" s="19"/>
      <c r="I29" s="73">
        <f>IF(G29&lt;2051,1-SUM(J$24:J29),"")</f>
        <v>1</v>
      </c>
      <c r="J29" s="73">
        <f t="shared" si="10"/>
        <v>0</v>
      </c>
      <c r="K29" s="73"/>
      <c r="L29" s="73"/>
      <c r="M29" s="22" t="str">
        <f t="shared" si="3"/>
        <v xml:space="preserve"> </v>
      </c>
      <c r="N29" s="74" t="str">
        <f t="shared" si="4"/>
        <v/>
      </c>
      <c r="O29" s="74" t="str">
        <f t="shared" si="5"/>
        <v/>
      </c>
      <c r="P29" s="74" t="str">
        <f t="shared" si="6"/>
        <v/>
      </c>
      <c r="Q29" s="74" t="str">
        <f t="shared" si="7"/>
        <v/>
      </c>
      <c r="R29" s="74" t="str">
        <f t="shared" si="8"/>
        <v/>
      </c>
      <c r="S29" s="74" t="str">
        <f t="shared" si="9"/>
        <v/>
      </c>
    </row>
    <row r="30" spans="2:19" x14ac:dyDescent="0.25">
      <c r="B30" s="11" t="s">
        <v>31</v>
      </c>
      <c r="C30" s="12" t="s">
        <v>27</v>
      </c>
      <c r="D30" s="33" t="e">
        <f>VLOOKUP(B11&amp;$D$4,'Retrofit Data'!$B$6:$I$124,8,0)</f>
        <v>#N/A</v>
      </c>
      <c r="E30" s="121" t="s">
        <v>36</v>
      </c>
      <c r="G30" s="19">
        <v>2030</v>
      </c>
      <c r="H30" s="19">
        <v>2030</v>
      </c>
      <c r="I30" s="73">
        <f>IF(G30&lt;2051,1-SUM(J$24:J30),"")</f>
        <v>1</v>
      </c>
      <c r="J30" s="73">
        <f t="shared" si="10"/>
        <v>0</v>
      </c>
      <c r="K30" s="73"/>
      <c r="L30" s="73"/>
      <c r="M30" s="22" t="str">
        <f t="shared" si="3"/>
        <v xml:space="preserve"> </v>
      </c>
      <c r="N30" s="74" t="str">
        <f t="shared" si="4"/>
        <v/>
      </c>
      <c r="O30" s="74" t="str">
        <f t="shared" si="5"/>
        <v/>
      </c>
      <c r="P30" s="74" t="str">
        <f t="shared" si="6"/>
        <v/>
      </c>
      <c r="Q30" s="74" t="str">
        <f t="shared" si="7"/>
        <v/>
      </c>
      <c r="R30" s="74" t="str">
        <f t="shared" si="8"/>
        <v/>
      </c>
      <c r="S30" s="74" t="str">
        <f t="shared" si="9"/>
        <v/>
      </c>
    </row>
    <row r="31" spans="2:19" x14ac:dyDescent="0.25">
      <c r="B31" s="11" t="s">
        <v>32</v>
      </c>
      <c r="C31" s="12" t="s">
        <v>27</v>
      </c>
      <c r="D31" s="33">
        <f>'Timeline &amp; Milestone Tool'!H38</f>
        <v>0</v>
      </c>
      <c r="E31" s="119" t="s">
        <v>15</v>
      </c>
      <c r="G31" s="19">
        <v>2031</v>
      </c>
      <c r="H31" s="19"/>
      <c r="I31" s="73">
        <f>IF(G31&lt;2051,1-SUM(J$24:J31),"")</f>
        <v>1</v>
      </c>
      <c r="J31" s="73">
        <f t="shared" si="10"/>
        <v>0</v>
      </c>
      <c r="K31" s="73"/>
      <c r="L31" s="73"/>
      <c r="M31" s="22" t="str">
        <f t="shared" si="3"/>
        <v xml:space="preserve"> </v>
      </c>
      <c r="N31" s="74" t="str">
        <f t="shared" si="4"/>
        <v/>
      </c>
      <c r="O31" s="74" t="str">
        <f t="shared" si="5"/>
        <v/>
      </c>
      <c r="P31" s="74" t="str">
        <f t="shared" si="6"/>
        <v/>
      </c>
      <c r="Q31" s="74" t="str">
        <f t="shared" si="7"/>
        <v/>
      </c>
      <c r="R31" s="74" t="str">
        <f t="shared" si="8"/>
        <v/>
      </c>
      <c r="S31" s="74" t="str">
        <f t="shared" si="9"/>
        <v/>
      </c>
    </row>
    <row r="32" spans="2:19" x14ac:dyDescent="0.25">
      <c r="B32" s="11" t="s">
        <v>19</v>
      </c>
      <c r="C32" s="12" t="s">
        <v>27</v>
      </c>
      <c r="D32" s="33" t="e">
        <f>IF(D11="Yes",IF(D31=0,D30,D31),0)</f>
        <v>#N/A</v>
      </c>
      <c r="E32" s="121" t="s">
        <v>33</v>
      </c>
      <c r="G32" s="19">
        <v>2032</v>
      </c>
      <c r="H32" s="19">
        <v>2032</v>
      </c>
      <c r="I32" s="73">
        <f>IF(G32&lt;2051,1-SUM(J$24:J32),"")</f>
        <v>1</v>
      </c>
      <c r="J32" s="73">
        <f t="shared" si="10"/>
        <v>0</v>
      </c>
      <c r="K32" s="73"/>
      <c r="L32" s="73"/>
      <c r="M32" s="22" t="str">
        <f t="shared" si="3"/>
        <v xml:space="preserve"> </v>
      </c>
      <c r="N32" s="74" t="str">
        <f t="shared" si="4"/>
        <v/>
      </c>
      <c r="O32" s="74" t="str">
        <f t="shared" si="5"/>
        <v/>
      </c>
      <c r="P32" s="74" t="str">
        <f t="shared" si="6"/>
        <v/>
      </c>
      <c r="Q32" s="74" t="str">
        <f t="shared" si="7"/>
        <v/>
      </c>
      <c r="R32" s="74" t="str">
        <f t="shared" si="8"/>
        <v/>
      </c>
      <c r="S32" s="74" t="str">
        <f t="shared" si="9"/>
        <v/>
      </c>
    </row>
    <row r="33" spans="2:19" x14ac:dyDescent="0.25">
      <c r="E33" s="120"/>
      <c r="G33" s="19">
        <v>2033</v>
      </c>
      <c r="H33" s="19"/>
      <c r="I33" s="73">
        <f>IF(G33&lt;2051,1-SUM(J$24:J33),"")</f>
        <v>1</v>
      </c>
      <c r="J33" s="73">
        <f t="shared" si="10"/>
        <v>0</v>
      </c>
      <c r="K33" s="73"/>
      <c r="L33" s="73"/>
      <c r="M33" s="22" t="str">
        <f t="shared" si="3"/>
        <v xml:space="preserve"> </v>
      </c>
      <c r="N33" s="74" t="str">
        <f t="shared" si="4"/>
        <v/>
      </c>
      <c r="O33" s="74" t="str">
        <f t="shared" si="5"/>
        <v/>
      </c>
      <c r="P33" s="74" t="str">
        <f t="shared" si="6"/>
        <v/>
      </c>
      <c r="Q33" s="74" t="str">
        <f t="shared" si="7"/>
        <v/>
      </c>
      <c r="R33" s="74" t="str">
        <f t="shared" si="8"/>
        <v/>
      </c>
      <c r="S33" s="74" t="str">
        <f t="shared" si="9"/>
        <v/>
      </c>
    </row>
    <row r="34" spans="2:19" x14ac:dyDescent="0.25">
      <c r="B34" s="15">
        <f>B12</f>
        <v>0</v>
      </c>
      <c r="E34" s="120"/>
      <c r="G34" s="19">
        <v>2034</v>
      </c>
      <c r="H34" s="19">
        <v>2034</v>
      </c>
      <c r="I34" s="73">
        <f>IF(G34&lt;2051,1-SUM(J$24:J34),"")</f>
        <v>1</v>
      </c>
      <c r="J34" s="73">
        <f t="shared" si="10"/>
        <v>0</v>
      </c>
      <c r="K34" s="73"/>
      <c r="L34" s="73"/>
      <c r="M34" s="22" t="str">
        <f t="shared" si="3"/>
        <v xml:space="preserve"> </v>
      </c>
      <c r="N34" s="74" t="str">
        <f t="shared" si="4"/>
        <v/>
      </c>
      <c r="O34" s="74" t="str">
        <f t="shared" si="5"/>
        <v/>
      </c>
      <c r="P34" s="74" t="str">
        <f t="shared" si="6"/>
        <v/>
      </c>
      <c r="Q34" s="74" t="str">
        <f t="shared" si="7"/>
        <v/>
      </c>
      <c r="R34" s="74" t="str">
        <f t="shared" si="8"/>
        <v/>
      </c>
      <c r="S34" s="74" t="str">
        <f t="shared" si="9"/>
        <v/>
      </c>
    </row>
    <row r="35" spans="2:19" x14ac:dyDescent="0.25">
      <c r="B35" s="11" t="s">
        <v>18</v>
      </c>
      <c r="C35" s="12" t="s">
        <v>14</v>
      </c>
      <c r="D35" s="20">
        <f>IF(D12="Yes",'Timeline &amp; Milestone Tool'!N36,D5)</f>
        <v>0</v>
      </c>
      <c r="E35" s="119" t="s">
        <v>15</v>
      </c>
      <c r="G35" s="19">
        <v>2035</v>
      </c>
      <c r="H35" s="19"/>
      <c r="I35" s="73">
        <f>IF(G35&lt;2051,1-SUM(J$24:J35),"")</f>
        <v>1</v>
      </c>
      <c r="J35" s="73">
        <f t="shared" si="10"/>
        <v>0</v>
      </c>
      <c r="K35" s="73"/>
      <c r="L35" s="73"/>
      <c r="M35" s="22" t="str">
        <f>_xlfn.TEXTJOIN(",",TRUE,N35,O35,P35,Q35,R35,S35)  &amp;" " &amp; IF(J35&gt;0,": "&amp; TEXT(J35,"0%"),"")</f>
        <v xml:space="preserve"> </v>
      </c>
      <c r="N35" s="74" t="str">
        <f t="shared" si="4"/>
        <v/>
      </c>
      <c r="O35" s="74" t="str">
        <f t="shared" si="5"/>
        <v/>
      </c>
      <c r="P35" s="74" t="str">
        <f t="shared" si="6"/>
        <v/>
      </c>
      <c r="Q35" s="74" t="str">
        <f t="shared" si="7"/>
        <v/>
      </c>
      <c r="R35" s="74" t="str">
        <f t="shared" si="8"/>
        <v/>
      </c>
      <c r="S35" s="74" t="str">
        <f t="shared" si="9"/>
        <v/>
      </c>
    </row>
    <row r="36" spans="2:19" x14ac:dyDescent="0.25">
      <c r="B36" s="11" t="s">
        <v>31</v>
      </c>
      <c r="C36" s="12" t="s">
        <v>27</v>
      </c>
      <c r="D36" s="33" t="e">
        <f>VLOOKUP(B12&amp;$D$4,'Retrofit Data'!$B$6:$I$124,8,0)</f>
        <v>#N/A</v>
      </c>
      <c r="E36" s="121" t="s">
        <v>36</v>
      </c>
      <c r="G36" s="19">
        <v>2036</v>
      </c>
      <c r="H36" s="19">
        <v>2036</v>
      </c>
      <c r="I36" s="73">
        <f>IF(G36&lt;2051,1-SUM(J$24:J36),"")</f>
        <v>1</v>
      </c>
      <c r="J36" s="73">
        <f t="shared" si="10"/>
        <v>0</v>
      </c>
      <c r="K36" s="73"/>
      <c r="L36" s="73"/>
      <c r="M36" s="22" t="str">
        <f t="shared" si="3"/>
        <v xml:space="preserve"> </v>
      </c>
      <c r="N36" s="74" t="str">
        <f t="shared" si="4"/>
        <v/>
      </c>
      <c r="O36" s="74" t="str">
        <f t="shared" si="5"/>
        <v/>
      </c>
      <c r="P36" s="74" t="str">
        <f t="shared" si="6"/>
        <v/>
      </c>
      <c r="Q36" s="74" t="str">
        <f t="shared" si="7"/>
        <v/>
      </c>
      <c r="R36" s="74" t="str">
        <f t="shared" si="8"/>
        <v/>
      </c>
      <c r="S36" s="74" t="str">
        <f t="shared" si="9"/>
        <v/>
      </c>
    </row>
    <row r="37" spans="2:19" x14ac:dyDescent="0.25">
      <c r="B37" s="11" t="s">
        <v>32</v>
      </c>
      <c r="C37" s="12" t="s">
        <v>27</v>
      </c>
      <c r="D37" s="33">
        <f>'Timeline &amp; Milestone Tool'!N38</f>
        <v>0</v>
      </c>
      <c r="E37" s="119" t="s">
        <v>15</v>
      </c>
      <c r="G37" s="19">
        <v>2037</v>
      </c>
      <c r="H37" s="19"/>
      <c r="I37" s="73">
        <f>IF(G37&lt;2051,1-SUM(J$24:J37),"")</f>
        <v>1</v>
      </c>
      <c r="J37" s="73">
        <f t="shared" si="10"/>
        <v>0</v>
      </c>
      <c r="K37" s="73"/>
      <c r="L37" s="73"/>
      <c r="M37" s="22" t="str">
        <f t="shared" si="3"/>
        <v xml:space="preserve"> </v>
      </c>
      <c r="N37" s="74" t="str">
        <f t="shared" si="4"/>
        <v/>
      </c>
      <c r="O37" s="74" t="str">
        <f t="shared" si="5"/>
        <v/>
      </c>
      <c r="P37" s="74" t="str">
        <f t="shared" si="6"/>
        <v/>
      </c>
      <c r="Q37" s="74" t="str">
        <f t="shared" si="7"/>
        <v/>
      </c>
      <c r="R37" s="74" t="str">
        <f t="shared" si="8"/>
        <v/>
      </c>
      <c r="S37" s="74" t="str">
        <f t="shared" si="9"/>
        <v/>
      </c>
    </row>
    <row r="38" spans="2:19" x14ac:dyDescent="0.25">
      <c r="B38" s="11" t="s">
        <v>19</v>
      </c>
      <c r="C38" s="12" t="s">
        <v>27</v>
      </c>
      <c r="D38" s="33" t="e">
        <f>IF(D12="Yes",IF(D37=0,D36,D37),0)</f>
        <v>#N/A</v>
      </c>
      <c r="E38" s="121" t="s">
        <v>33</v>
      </c>
      <c r="G38" s="19">
        <v>2038</v>
      </c>
      <c r="H38" s="19">
        <v>2038</v>
      </c>
      <c r="I38" s="73">
        <f>IF(G38&lt;2051,1-SUM(J$24:J38),"")</f>
        <v>1</v>
      </c>
      <c r="J38" s="73">
        <f t="shared" si="10"/>
        <v>0</v>
      </c>
      <c r="K38" s="73"/>
      <c r="L38" s="73"/>
      <c r="M38" s="22" t="str">
        <f t="shared" si="3"/>
        <v xml:space="preserve"> </v>
      </c>
      <c r="N38" s="74" t="str">
        <f t="shared" si="4"/>
        <v/>
      </c>
      <c r="O38" s="74" t="str">
        <f t="shared" si="5"/>
        <v/>
      </c>
      <c r="P38" s="74" t="str">
        <f t="shared" si="6"/>
        <v/>
      </c>
      <c r="Q38" s="74" t="str">
        <f t="shared" si="7"/>
        <v/>
      </c>
      <c r="R38" s="74" t="str">
        <f t="shared" si="8"/>
        <v/>
      </c>
      <c r="S38" s="74" t="str">
        <f t="shared" si="9"/>
        <v/>
      </c>
    </row>
    <row r="39" spans="2:19" x14ac:dyDescent="0.25">
      <c r="E39" s="120"/>
      <c r="G39" s="19">
        <v>2039</v>
      </c>
      <c r="H39" s="19"/>
      <c r="I39" s="73">
        <f>IF(G39&lt;2051,1-SUM(J$24:J39),"")</f>
        <v>1</v>
      </c>
      <c r="J39" s="73">
        <f t="shared" si="10"/>
        <v>0</v>
      </c>
      <c r="K39" s="73"/>
      <c r="L39" s="73">
        <f>IF(G41='Timeline &amp; Milestone Tool'!$H$17,'Timeline &amp; Milestone Tool'!$L$17,"")</f>
        <v>0</v>
      </c>
      <c r="M39" s="22" t="str">
        <f t="shared" si="3"/>
        <v xml:space="preserve"> </v>
      </c>
      <c r="N39" s="74" t="str">
        <f t="shared" si="4"/>
        <v/>
      </c>
      <c r="O39" s="74" t="str">
        <f t="shared" si="5"/>
        <v/>
      </c>
      <c r="P39" s="74" t="str">
        <f t="shared" si="6"/>
        <v/>
      </c>
      <c r="Q39" s="74" t="str">
        <f t="shared" si="7"/>
        <v/>
      </c>
      <c r="R39" s="74" t="str">
        <f t="shared" si="8"/>
        <v/>
      </c>
      <c r="S39" s="74" t="str">
        <f t="shared" si="9"/>
        <v/>
      </c>
    </row>
    <row r="40" spans="2:19" x14ac:dyDescent="0.25">
      <c r="B40" s="15">
        <f>B13</f>
        <v>0</v>
      </c>
      <c r="E40" s="120"/>
      <c r="G40" s="19">
        <v>2040</v>
      </c>
      <c r="H40" s="19">
        <v>2040</v>
      </c>
      <c r="I40" s="73">
        <f>IF(G40&lt;2051,1-SUM(J$24:J40),"")</f>
        <v>1</v>
      </c>
      <c r="J40" s="73">
        <f t="shared" si="10"/>
        <v>0</v>
      </c>
      <c r="K40" s="73"/>
      <c r="L40" s="73">
        <f>IF(G42='Timeline &amp; Milestone Tool'!$H$17,'Timeline &amp; Milestone Tool'!$L$17,"")</f>
        <v>0</v>
      </c>
      <c r="M40" s="22" t="str">
        <f t="shared" si="3"/>
        <v xml:space="preserve"> </v>
      </c>
      <c r="N40" s="74" t="str">
        <f t="shared" si="4"/>
        <v/>
      </c>
      <c r="O40" s="74" t="str">
        <f t="shared" si="5"/>
        <v/>
      </c>
      <c r="P40" s="74" t="str">
        <f t="shared" si="6"/>
        <v/>
      </c>
      <c r="Q40" s="74" t="str">
        <f t="shared" si="7"/>
        <v/>
      </c>
      <c r="R40" s="74" t="str">
        <f t="shared" si="8"/>
        <v/>
      </c>
      <c r="S40" s="74" t="str">
        <f t="shared" si="9"/>
        <v/>
      </c>
    </row>
    <row r="41" spans="2:19" x14ac:dyDescent="0.25">
      <c r="B41" s="11" t="s">
        <v>18</v>
      </c>
      <c r="C41" s="12" t="s">
        <v>14</v>
      </c>
      <c r="D41" s="20">
        <f>'Timeline &amp; Milestone Tool'!H45</f>
        <v>0</v>
      </c>
      <c r="E41" s="119" t="s">
        <v>15</v>
      </c>
      <c r="G41" s="19"/>
      <c r="H41" s="19"/>
      <c r="I41" s="73"/>
      <c r="J41" s="73"/>
      <c r="K41" s="73"/>
      <c r="L41" s="73"/>
      <c r="M41" s="22"/>
      <c r="N41" s="74"/>
      <c r="O41" s="74"/>
      <c r="P41" s="74"/>
      <c r="Q41" s="74"/>
      <c r="R41" s="74"/>
      <c r="S41" s="74"/>
    </row>
    <row r="42" spans="2:19" x14ac:dyDescent="0.25">
      <c r="B42" s="11" t="s">
        <v>31</v>
      </c>
      <c r="C42" s="12" t="s">
        <v>27</v>
      </c>
      <c r="D42" s="33" t="e">
        <f>VLOOKUP(B13&amp;$D$4,'Retrofit Data'!$B$6:$I$124,8,0)</f>
        <v>#N/A</v>
      </c>
      <c r="E42" s="121" t="s">
        <v>36</v>
      </c>
      <c r="G42" s="19"/>
      <c r="H42" s="19"/>
      <c r="I42" s="73"/>
      <c r="J42" s="73"/>
      <c r="K42" s="73"/>
      <c r="L42" s="73"/>
      <c r="M42" s="22"/>
      <c r="N42" s="74"/>
      <c r="O42" s="74"/>
      <c r="P42" s="74"/>
      <c r="Q42" s="74"/>
      <c r="R42" s="74"/>
      <c r="S42" s="74"/>
    </row>
    <row r="43" spans="2:19" x14ac:dyDescent="0.25">
      <c r="B43" s="11" t="s">
        <v>32</v>
      </c>
      <c r="C43" s="12" t="s">
        <v>27</v>
      </c>
      <c r="D43" s="33">
        <f>'Timeline &amp; Milestone Tool'!H47</f>
        <v>0</v>
      </c>
      <c r="E43" s="119" t="s">
        <v>15</v>
      </c>
      <c r="G43" s="19"/>
      <c r="H43" s="19"/>
      <c r="I43" s="73"/>
      <c r="J43" s="73"/>
      <c r="K43" s="73"/>
      <c r="L43" s="73"/>
      <c r="M43" s="22"/>
      <c r="N43" s="74"/>
      <c r="O43" s="74"/>
      <c r="P43" s="74"/>
      <c r="Q43" s="74"/>
      <c r="R43" s="74"/>
      <c r="S43" s="74"/>
    </row>
    <row r="44" spans="2:19" x14ac:dyDescent="0.25">
      <c r="B44" s="11" t="s">
        <v>19</v>
      </c>
      <c r="C44" s="12" t="s">
        <v>27</v>
      </c>
      <c r="D44" s="33">
        <f>IF(D13="Yes",IF(D43=0,D42,D43),0)</f>
        <v>0</v>
      </c>
      <c r="E44" s="121" t="s">
        <v>33</v>
      </c>
      <c r="G44" s="19"/>
      <c r="H44" s="19"/>
      <c r="I44" s="73"/>
      <c r="J44" s="73"/>
      <c r="K44" s="73"/>
      <c r="L44" s="73"/>
      <c r="M44" s="22"/>
      <c r="N44" s="74"/>
      <c r="O44" s="74"/>
      <c r="P44" s="74"/>
      <c r="Q44" s="74"/>
      <c r="R44" s="74"/>
      <c r="S44" s="74"/>
    </row>
    <row r="45" spans="2:19" x14ac:dyDescent="0.25">
      <c r="E45" s="120"/>
      <c r="G45" s="19"/>
      <c r="H45" s="19"/>
      <c r="I45" s="73"/>
      <c r="J45" s="73"/>
      <c r="K45" s="73"/>
      <c r="L45" s="73"/>
      <c r="M45" s="22"/>
      <c r="N45" s="74"/>
      <c r="O45" s="74"/>
      <c r="P45" s="74"/>
      <c r="Q45" s="74"/>
      <c r="R45" s="74"/>
      <c r="S45" s="74"/>
    </row>
    <row r="46" spans="2:19" x14ac:dyDescent="0.25">
      <c r="B46" s="15">
        <f>B14</f>
        <v>0</v>
      </c>
      <c r="E46" s="120"/>
      <c r="G46" s="19"/>
      <c r="H46" s="19"/>
      <c r="I46" s="73"/>
      <c r="J46" s="73"/>
      <c r="K46" s="73"/>
      <c r="L46" s="73"/>
      <c r="M46" s="22"/>
      <c r="N46" s="74"/>
      <c r="O46" s="74"/>
      <c r="P46" s="74"/>
      <c r="Q46" s="74"/>
      <c r="R46" s="74"/>
      <c r="S46" s="74"/>
    </row>
    <row r="47" spans="2:19" x14ac:dyDescent="0.25">
      <c r="B47" s="11" t="s">
        <v>18</v>
      </c>
      <c r="C47" s="12" t="s">
        <v>14</v>
      </c>
      <c r="D47" s="20">
        <f>'Timeline &amp; Milestone Tool'!N45</f>
        <v>0</v>
      </c>
      <c r="E47" s="119" t="s">
        <v>15</v>
      </c>
      <c r="G47" s="19"/>
      <c r="H47" s="19"/>
      <c r="I47" s="73"/>
      <c r="J47" s="73"/>
      <c r="K47" s="73"/>
      <c r="L47" s="73"/>
      <c r="M47" s="22"/>
      <c r="N47" s="74"/>
      <c r="O47" s="74"/>
      <c r="P47" s="74"/>
      <c r="Q47" s="74"/>
      <c r="R47" s="74"/>
      <c r="S47" s="74"/>
    </row>
    <row r="48" spans="2:19" x14ac:dyDescent="0.25">
      <c r="B48" s="11" t="s">
        <v>31</v>
      </c>
      <c r="C48" s="12" t="s">
        <v>27</v>
      </c>
      <c r="D48" s="33" t="e">
        <f>VLOOKUP(B14&amp;$D$4,'Retrofit Data'!$B$6:$I$124,8,0)</f>
        <v>#N/A</v>
      </c>
      <c r="E48" s="121" t="s">
        <v>36</v>
      </c>
      <c r="G48" s="19"/>
      <c r="H48" s="19"/>
      <c r="I48" s="73"/>
      <c r="J48" s="73"/>
      <c r="K48" s="73"/>
      <c r="L48" s="73"/>
      <c r="M48" s="22"/>
      <c r="N48" s="74"/>
      <c r="O48" s="74"/>
      <c r="P48" s="74"/>
      <c r="Q48" s="74"/>
      <c r="R48" s="74"/>
      <c r="S48" s="74"/>
    </row>
    <row r="49" spans="2:19" x14ac:dyDescent="0.25">
      <c r="B49" s="11" t="s">
        <v>32</v>
      </c>
      <c r="C49" s="12" t="s">
        <v>27</v>
      </c>
      <c r="D49" s="33">
        <f>'Timeline &amp; Milestone Tool'!N47</f>
        <v>0</v>
      </c>
      <c r="E49" s="119" t="s">
        <v>15</v>
      </c>
      <c r="G49" s="19"/>
      <c r="H49" s="19"/>
      <c r="I49" s="73"/>
      <c r="J49" s="73"/>
      <c r="K49" s="73"/>
      <c r="L49" s="73"/>
      <c r="M49" s="22"/>
      <c r="N49" s="74"/>
      <c r="O49" s="74"/>
      <c r="P49" s="74"/>
      <c r="Q49" s="74"/>
      <c r="R49" s="74"/>
      <c r="S49" s="74"/>
    </row>
    <row r="50" spans="2:19" x14ac:dyDescent="0.25">
      <c r="B50" s="11" t="s">
        <v>19</v>
      </c>
      <c r="C50" s="12" t="s">
        <v>27</v>
      </c>
      <c r="D50" s="33">
        <f>IF(D14="Yes",IF(D49=0,D48,D49),0)</f>
        <v>0</v>
      </c>
      <c r="E50" s="121" t="s">
        <v>33</v>
      </c>
      <c r="G50" s="19"/>
      <c r="H50" s="19"/>
      <c r="I50" s="73"/>
      <c r="J50" s="73"/>
      <c r="K50" s="73"/>
      <c r="L50" s="74"/>
      <c r="M50" s="22"/>
      <c r="N50" s="74"/>
      <c r="O50" s="74"/>
      <c r="P50" s="74"/>
      <c r="Q50" s="74"/>
      <c r="R50" s="74"/>
      <c r="S50" s="74"/>
    </row>
    <row r="51" spans="2:19" x14ac:dyDescent="0.25">
      <c r="G51" s="19"/>
      <c r="H51" s="19"/>
      <c r="I51" s="73"/>
      <c r="J51" s="73"/>
      <c r="K51" s="73"/>
      <c r="L51" s="74"/>
      <c r="M51" s="22"/>
      <c r="N51" s="74"/>
      <c r="O51" s="74"/>
      <c r="P51" s="74"/>
      <c r="Q51" s="74"/>
      <c r="R51" s="74"/>
      <c r="S51" s="74"/>
    </row>
    <row r="52" spans="2:19" x14ac:dyDescent="0.25">
      <c r="M52" s="67"/>
      <c r="N52" s="67"/>
      <c r="O52" s="67"/>
      <c r="P52" s="68"/>
    </row>
    <row r="53" spans="2:19" ht="15.75" x14ac:dyDescent="0.25">
      <c r="G53" s="78" t="s">
        <v>68</v>
      </c>
      <c r="M53" s="67"/>
      <c r="N53" s="67"/>
    </row>
    <row r="54" spans="2:19" x14ac:dyDescent="0.25">
      <c r="G54" s="1" t="s">
        <v>61</v>
      </c>
      <c r="H54" s="66" t="str">
        <f>'Timeline &amp; Milestone Tool'!$H$17 &amp; " Interim Target: " &amp;TEXT(D8,"0%")</f>
        <v xml:space="preserve"> Interim Target: 0%</v>
      </c>
      <c r="I54" s="1" t="s">
        <v>62</v>
      </c>
      <c r="J54" s="1" t="s">
        <v>63</v>
      </c>
      <c r="K54" s="1" t="s">
        <v>64</v>
      </c>
      <c r="L54" s="1" t="s">
        <v>65</v>
      </c>
      <c r="M54" s="1" t="s">
        <v>66</v>
      </c>
      <c r="N54" s="66" t="s">
        <v>116</v>
      </c>
      <c r="O54" s="66" t="s">
        <v>67</v>
      </c>
      <c r="P54" s="66" t="e">
        <f>"Remaining Emissions: " &amp;TEXT(O19,"0%")</f>
        <v>#N/A</v>
      </c>
    </row>
    <row r="55" spans="2:19" x14ac:dyDescent="0.25">
      <c r="G55" s="74">
        <v>2024</v>
      </c>
      <c r="H55" s="73">
        <f>1-'Timeline &amp; Milestone Tool'!$L$17</f>
        <v>1</v>
      </c>
      <c r="I55" s="75"/>
      <c r="J55" s="73" t="e">
        <f>NA()</f>
        <v>#N/A</v>
      </c>
      <c r="K55" s="73" t="e">
        <f>NA()</f>
        <v>#N/A</v>
      </c>
      <c r="L55" s="73" t="e">
        <f>NA()</f>
        <v>#N/A</v>
      </c>
      <c r="M55" s="73" t="e">
        <f>NA()</f>
        <v>#N/A</v>
      </c>
      <c r="N55" s="73" t="e">
        <f>NA()</f>
        <v>#N/A</v>
      </c>
      <c r="O55" s="73" t="e">
        <f>NA()</f>
        <v>#N/A</v>
      </c>
    </row>
    <row r="56" spans="2:19" x14ac:dyDescent="0.25">
      <c r="G56" s="74">
        <f>'Timeline &amp; Milestone Tool'!$H$17</f>
        <v>0</v>
      </c>
      <c r="H56" s="73">
        <f>1-'Timeline &amp; Milestone Tool'!$L$17</f>
        <v>1</v>
      </c>
      <c r="I56" s="75"/>
      <c r="J56" s="73" t="e">
        <f>NA()</f>
        <v>#N/A</v>
      </c>
      <c r="K56" s="73" t="e">
        <f>NA()</f>
        <v>#N/A</v>
      </c>
      <c r="L56" s="73" t="e">
        <f>NA()</f>
        <v>#N/A</v>
      </c>
      <c r="M56" s="73" t="e">
        <f>NA()</f>
        <v>#N/A</v>
      </c>
      <c r="N56" s="73" t="e">
        <f>NA()</f>
        <v>#N/A</v>
      </c>
      <c r="O56" s="73" t="e">
        <f>NA()</f>
        <v>#N/A</v>
      </c>
    </row>
    <row r="57" spans="2:19" x14ac:dyDescent="0.25">
      <c r="E57" s="13" t="s">
        <v>124</v>
      </c>
      <c r="G57" s="74">
        <v>2040</v>
      </c>
      <c r="H57" s="73"/>
      <c r="I57" s="75"/>
      <c r="J57" s="73"/>
      <c r="K57" s="73"/>
      <c r="L57" s="73"/>
      <c r="M57" s="73"/>
      <c r="N57" s="73"/>
      <c r="O57" s="73"/>
      <c r="P57" s="116" t="e">
        <f>O19</f>
        <v>#N/A</v>
      </c>
    </row>
    <row r="58" spans="2:19" x14ac:dyDescent="0.25">
      <c r="G58" s="74">
        <v>2024</v>
      </c>
      <c r="H58" s="73"/>
      <c r="I58" s="75">
        <v>1</v>
      </c>
      <c r="J58" s="73" t="e">
        <f>NA()</f>
        <v>#N/A</v>
      </c>
      <c r="K58" s="73" t="e">
        <f>NA()</f>
        <v>#N/A</v>
      </c>
      <c r="L58" s="73" t="e">
        <f>NA()</f>
        <v>#N/A</v>
      </c>
      <c r="M58" s="73" t="e">
        <f>NA()</f>
        <v>#N/A</v>
      </c>
      <c r="N58" s="73" t="e">
        <f>NA()</f>
        <v>#N/A</v>
      </c>
      <c r="O58" s="73" t="e">
        <f>NA()</f>
        <v>#N/A</v>
      </c>
    </row>
    <row r="59" spans="2:19" x14ac:dyDescent="0.25">
      <c r="G59" s="76" cm="1">
        <f t="array" ref="G59:G61">_xlfn._xlws.SORT(_xlfn.UNIQUE(_xlfn.VSTACK(_xlfn._xlws.FILTER(J14:J19,J14:J19&lt;&gt;"")+1,_xlfn._xlws.FILTER(J14:J19,J14:J19&lt;&gt;""),2040)),1)</f>
        <v>0</v>
      </c>
      <c r="H59" s="73"/>
      <c r="I59" s="75">
        <v>1</v>
      </c>
      <c r="J59" s="73" t="e">
        <f>IF($J$14=$J$15,NA(),IF($J$14=G59,$O$14,IF(G58=$J$14,$O$14,IF(G56=$J$14,$O$14,NA()))))</f>
        <v>#N/A</v>
      </c>
      <c r="K59" s="96" t="e">
        <f>IF($J$16=$J$15,NA(),
IF($J$15=G59,$O$15,IF(G58=$J$15,$O$15,NA())))</f>
        <v>#N/A</v>
      </c>
      <c r="L59" s="96" t="e">
        <f>IF($J$17=$J$16,NA(),
IF($J$16=G59,$O$16,IF(G58=$J$16,$O$16,NA())))</f>
        <v>#N/A</v>
      </c>
      <c r="M59" s="96" t="e">
        <f>IF($J$17=$J$18,NA(),IF($J$17=G59,$O$17,IF(G58=$J$17,$O$17,NA())))</f>
        <v>#N/A</v>
      </c>
      <c r="N59" s="96" t="e">
        <f>IF($J$18=$J$19,NA(),IF($J$18=G59,$O$18,IF(G58=$J$18,$O$18,NA())))</f>
        <v>#N/A</v>
      </c>
      <c r="O59" s="96" t="e">
        <f>IF($J$19=G59,$O$19,IF(G58=$J$19,$O$19,NA()))</f>
        <v>#N/A</v>
      </c>
      <c r="P59" s="97" t="s">
        <v>117</v>
      </c>
    </row>
    <row r="60" spans="2:19" x14ac:dyDescent="0.25">
      <c r="G60" s="76">
        <v>1</v>
      </c>
      <c r="H60" s="73"/>
      <c r="I60" s="75"/>
      <c r="J60" s="73" t="e">
        <f t="shared" ref="J60:J72" si="11">IF($J$14=$J$15,NA(),IF($J$14=G60,$O$14,IF(G59=$J$14,$O$14,IF(G58=$J$14,$O$14,NA()))))</f>
        <v>#N/A</v>
      </c>
      <c r="K60" s="73" t="e">
        <f>IF($J$16=$J$15,NA(),
IF($J$15=G60,$O$15,IF(G59=$J$15,$O$15,IF(G58=$J$15,$O$15,NA()))))</f>
        <v>#N/A</v>
      </c>
      <c r="L60" s="73" t="e">
        <f t="shared" ref="L60" si="12">IF($J$17=$J$16,NA(),
IF($J$16=G60,$O$16,IF(G59=$J$16,$O$16,IF(G58=$J$16,$O$16,NA()))))</f>
        <v>#N/A</v>
      </c>
      <c r="M60" s="73" t="e">
        <f t="shared" ref="M60:M61" si="13">IF($J$17=$J$18,NA(),IF($J$17=G60,$O$17,IF(G59=$J$17,$O$17,IF(G58=$J$17,$O$17,NA()))))</f>
        <v>#N/A</v>
      </c>
      <c r="N60" s="73" t="e">
        <f t="shared" ref="N60:N62" si="14">IF($J$18=$J$19,NA(),IF($J$18=G60,$O$18,IF(G59=$J$18,$O$18,IF(G58=$J$18,$O$18,NA()))))</f>
        <v>#N/A</v>
      </c>
      <c r="O60" s="73" t="e">
        <f t="shared" ref="O60:O62" si="15">IF($J$19=G60,$O$19,IF(G59=$J$19,$O$19,IF(G58=$J$19,$O$19,NA())))</f>
        <v>#N/A</v>
      </c>
    </row>
    <row r="61" spans="2:19" x14ac:dyDescent="0.25">
      <c r="G61" s="76">
        <v>2040</v>
      </c>
      <c r="H61" s="73"/>
      <c r="I61" s="75"/>
      <c r="J61" s="73" t="e">
        <f t="shared" si="11"/>
        <v>#N/A</v>
      </c>
      <c r="K61" s="73" t="e">
        <f>IF($J$16=$J$15,NA(),
IF($J$15=G61,$O$15,IF(G60=$J$15,$O$15,IF(G59=$J$15,$O$15,NA()))))</f>
        <v>#N/A</v>
      </c>
      <c r="L61" s="73" t="e">
        <f>IF($J$17=$J$16,NA(),
IF($J$16=G61,$O$16,IF(G60=$J$16,$O$16,IF(G59=$J$16,$O$16,NA()))))</f>
        <v>#N/A</v>
      </c>
      <c r="M61" s="73" t="e">
        <f t="shared" si="13"/>
        <v>#N/A</v>
      </c>
      <c r="N61" s="73" t="e">
        <f t="shared" si="14"/>
        <v>#N/A</v>
      </c>
      <c r="O61" s="73" t="e">
        <f t="shared" si="15"/>
        <v>#N/A</v>
      </c>
    </row>
    <row r="62" spans="2:19" x14ac:dyDescent="0.25">
      <c r="G62" s="76"/>
      <c r="H62" s="73"/>
      <c r="I62" s="75"/>
      <c r="J62" s="73" t="e">
        <f t="shared" si="11"/>
        <v>#N/A</v>
      </c>
      <c r="K62" s="73" t="e">
        <f t="shared" ref="K62:K72" si="16">IF($J$16=$J$15,NA(),
IF($J$15=G62,$O$15,IF(G61=$J$15,$O$15,IF(G60=$J$15,$O$15,NA()))))</f>
        <v>#N/A</v>
      </c>
      <c r="L62" s="73" t="e">
        <f t="shared" ref="L62:L72" si="17">IF($J$17=$J$16,NA(),
IF($J$16=G62,$O$16,IF(G61=$J$16,$O$16,IF(G60=$J$16,$O$16,NA()))))</f>
        <v>#N/A</v>
      </c>
      <c r="M62" s="73" t="e">
        <f>IF($J$17=$J$18,NA(),IF($J$17=G62,$O$17,IF(G61=$J$17,$O$17,IF(G60=$J$17,$O$17,NA()))))</f>
        <v>#N/A</v>
      </c>
      <c r="N62" s="73" t="e">
        <f t="shared" si="14"/>
        <v>#N/A</v>
      </c>
      <c r="O62" s="73" t="e">
        <f t="shared" si="15"/>
        <v>#N/A</v>
      </c>
    </row>
    <row r="63" spans="2:19" x14ac:dyDescent="0.25">
      <c r="G63" s="76"/>
      <c r="H63" s="73"/>
      <c r="I63" s="75"/>
      <c r="J63" s="73" t="e">
        <f t="shared" si="11"/>
        <v>#N/A</v>
      </c>
      <c r="K63" s="73" t="e">
        <f t="shared" si="16"/>
        <v>#N/A</v>
      </c>
      <c r="L63" s="73" t="e">
        <f>IF($J$17=$J$16,NA(),
IF($J$16=G63,$O$16,IF(G62=$J$16,$O$16,IF(G61=$J$16,$O$16,NA()))))</f>
        <v>#N/A</v>
      </c>
      <c r="M63" s="73" t="e">
        <f t="shared" ref="M63:M72" si="18">IF($J$17=$J$18,NA(),IF($J$17=G63,$O$17,IF(G62=$J$17,$O$17,IF(G61=$J$17,$O$17,NA()))))</f>
        <v>#N/A</v>
      </c>
      <c r="N63" s="73" t="e">
        <f>IF($J$18=$J$19,NA(),IF($J$18=G63,$O$18,IF(G62=$J$18,$O$18,IF(G61=$J$18,$O$18,NA()))))</f>
        <v>#N/A</v>
      </c>
      <c r="O63" s="73" t="e">
        <f>IF($J$19=G63,$O$19,IF(G62=$J$19,$O$19,IF(G61=$J$19,$O$19,NA())))</f>
        <v>#N/A</v>
      </c>
    </row>
    <row r="64" spans="2:19" x14ac:dyDescent="0.25">
      <c r="G64" s="74"/>
      <c r="H64" s="19"/>
      <c r="I64" s="73"/>
      <c r="J64" s="73" t="e">
        <f t="shared" si="11"/>
        <v>#N/A</v>
      </c>
      <c r="K64" s="73" t="e">
        <f t="shared" si="16"/>
        <v>#N/A</v>
      </c>
      <c r="L64" s="73" t="e">
        <f t="shared" si="17"/>
        <v>#N/A</v>
      </c>
      <c r="M64" s="73" t="e">
        <f t="shared" si="18"/>
        <v>#N/A</v>
      </c>
      <c r="N64" s="73" t="e">
        <f t="shared" ref="N64:N72" si="19">IF($J$18=$J$19,NA(),IF($J$18=G64,$O$18,IF(G63=$J$18,$O$18,IF(G62=$J$18,$O$18,NA()))))</f>
        <v>#N/A</v>
      </c>
      <c r="O64" s="73" t="e">
        <f t="shared" ref="O64:O72" si="20">IF($J$19=G64,$O$19,IF(G63=$J$19,$O$19,IF(G62=$J$19,$O$19,NA())))</f>
        <v>#N/A</v>
      </c>
    </row>
    <row r="65" spans="7:15" x14ac:dyDescent="0.25">
      <c r="G65" s="74"/>
      <c r="H65" s="19"/>
      <c r="I65" s="73"/>
      <c r="J65" s="73" t="e">
        <f t="shared" si="11"/>
        <v>#N/A</v>
      </c>
      <c r="K65" s="73" t="e">
        <f t="shared" si="16"/>
        <v>#N/A</v>
      </c>
      <c r="L65" s="73" t="e">
        <f t="shared" si="17"/>
        <v>#N/A</v>
      </c>
      <c r="M65" s="73" t="e">
        <f t="shared" si="18"/>
        <v>#N/A</v>
      </c>
      <c r="N65" s="73" t="e">
        <f t="shared" si="19"/>
        <v>#N/A</v>
      </c>
      <c r="O65" s="73" t="e">
        <f t="shared" si="20"/>
        <v>#N/A</v>
      </c>
    </row>
    <row r="66" spans="7:15" x14ac:dyDescent="0.25">
      <c r="G66" s="74"/>
      <c r="H66" s="19"/>
      <c r="I66" s="73"/>
      <c r="J66" s="73" t="e">
        <f t="shared" si="11"/>
        <v>#N/A</v>
      </c>
      <c r="K66" s="73" t="e">
        <f t="shared" si="16"/>
        <v>#N/A</v>
      </c>
      <c r="L66" s="73" t="e">
        <f t="shared" si="17"/>
        <v>#N/A</v>
      </c>
      <c r="M66" s="73" t="e">
        <f t="shared" si="18"/>
        <v>#N/A</v>
      </c>
      <c r="N66" s="73" t="e">
        <f t="shared" si="19"/>
        <v>#N/A</v>
      </c>
      <c r="O66" s="73" t="e">
        <f t="shared" si="20"/>
        <v>#N/A</v>
      </c>
    </row>
    <row r="67" spans="7:15" x14ac:dyDescent="0.25">
      <c r="G67" s="74"/>
      <c r="H67" s="19"/>
      <c r="I67" s="73"/>
      <c r="J67" s="73" t="e">
        <f t="shared" si="11"/>
        <v>#N/A</v>
      </c>
      <c r="K67" s="73" t="e">
        <f t="shared" si="16"/>
        <v>#N/A</v>
      </c>
      <c r="L67" s="73" t="e">
        <f t="shared" si="17"/>
        <v>#N/A</v>
      </c>
      <c r="M67" s="73" t="e">
        <f t="shared" si="18"/>
        <v>#N/A</v>
      </c>
      <c r="N67" s="73" t="e">
        <f t="shared" si="19"/>
        <v>#N/A</v>
      </c>
      <c r="O67" s="73" t="e">
        <f t="shared" si="20"/>
        <v>#N/A</v>
      </c>
    </row>
    <row r="68" spans="7:15" x14ac:dyDescent="0.25">
      <c r="G68" s="74"/>
      <c r="H68" s="19"/>
      <c r="I68" s="73"/>
      <c r="J68" s="73" t="e">
        <f t="shared" si="11"/>
        <v>#N/A</v>
      </c>
      <c r="K68" s="73" t="e">
        <f t="shared" si="16"/>
        <v>#N/A</v>
      </c>
      <c r="L68" s="73" t="e">
        <f t="shared" si="17"/>
        <v>#N/A</v>
      </c>
      <c r="M68" s="73" t="e">
        <f t="shared" si="18"/>
        <v>#N/A</v>
      </c>
      <c r="N68" s="73" t="e">
        <f t="shared" si="19"/>
        <v>#N/A</v>
      </c>
      <c r="O68" s="73" t="e">
        <f t="shared" si="20"/>
        <v>#N/A</v>
      </c>
    </row>
    <row r="69" spans="7:15" x14ac:dyDescent="0.25">
      <c r="G69" s="74"/>
      <c r="H69" s="19"/>
      <c r="I69" s="73"/>
      <c r="J69" s="73" t="e">
        <f t="shared" si="11"/>
        <v>#N/A</v>
      </c>
      <c r="K69" s="73" t="e">
        <f t="shared" si="16"/>
        <v>#N/A</v>
      </c>
      <c r="L69" s="73" t="e">
        <f t="shared" si="17"/>
        <v>#N/A</v>
      </c>
      <c r="M69" s="73" t="e">
        <f t="shared" si="18"/>
        <v>#N/A</v>
      </c>
      <c r="N69" s="73" t="e">
        <f t="shared" si="19"/>
        <v>#N/A</v>
      </c>
      <c r="O69" s="73" t="e">
        <f t="shared" si="20"/>
        <v>#N/A</v>
      </c>
    </row>
    <row r="70" spans="7:15" x14ac:dyDescent="0.25">
      <c r="G70" s="74"/>
      <c r="H70" s="19"/>
      <c r="I70" s="19"/>
      <c r="J70" s="73" t="e">
        <f t="shared" si="11"/>
        <v>#N/A</v>
      </c>
      <c r="K70" s="73" t="e">
        <f t="shared" si="16"/>
        <v>#N/A</v>
      </c>
      <c r="L70" s="73" t="e">
        <f t="shared" si="17"/>
        <v>#N/A</v>
      </c>
      <c r="M70" s="73" t="e">
        <f t="shared" si="18"/>
        <v>#N/A</v>
      </c>
      <c r="N70" s="73" t="e">
        <f t="shared" si="19"/>
        <v>#N/A</v>
      </c>
      <c r="O70" s="73" t="e">
        <f t="shared" si="20"/>
        <v>#N/A</v>
      </c>
    </row>
    <row r="71" spans="7:15" x14ac:dyDescent="0.25">
      <c r="G71" s="74"/>
      <c r="H71" s="19"/>
      <c r="I71" s="19"/>
      <c r="J71" s="73" t="e">
        <f t="shared" si="11"/>
        <v>#N/A</v>
      </c>
      <c r="K71" s="73" t="e">
        <f t="shared" si="16"/>
        <v>#N/A</v>
      </c>
      <c r="L71" s="73" t="e">
        <f t="shared" si="17"/>
        <v>#N/A</v>
      </c>
      <c r="M71" s="73" t="e">
        <f t="shared" si="18"/>
        <v>#N/A</v>
      </c>
      <c r="N71" s="73" t="e">
        <f t="shared" si="19"/>
        <v>#N/A</v>
      </c>
      <c r="O71" s="73" t="e">
        <f t="shared" si="20"/>
        <v>#N/A</v>
      </c>
    </row>
    <row r="72" spans="7:15" x14ac:dyDescent="0.25">
      <c r="G72" s="74"/>
      <c r="H72" s="19"/>
      <c r="I72" s="19"/>
      <c r="J72" s="73" t="e">
        <f t="shared" si="11"/>
        <v>#N/A</v>
      </c>
      <c r="K72" s="73" t="e">
        <f t="shared" si="16"/>
        <v>#N/A</v>
      </c>
      <c r="L72" s="73" t="e">
        <f t="shared" si="17"/>
        <v>#N/A</v>
      </c>
      <c r="M72" s="73" t="e">
        <f t="shared" si="18"/>
        <v>#N/A</v>
      </c>
      <c r="N72" s="73" t="e">
        <f t="shared" si="19"/>
        <v>#N/A</v>
      </c>
      <c r="O72" s="73" t="e">
        <f t="shared" si="20"/>
        <v>#N/A</v>
      </c>
    </row>
  </sheetData>
  <mergeCells count="2">
    <mergeCell ref="G3:L3"/>
    <mergeCell ref="G12:O12"/>
  </mergeCells>
  <phoneticPr fontId="39" type="noConversion"/>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DD95C-C0CD-4ADB-945B-A42C863C0E76}">
  <sheetPr filterMode="1">
    <tabColor theme="9" tint="0.39997558519241921"/>
  </sheetPr>
  <dimension ref="A2:I125"/>
  <sheetViews>
    <sheetView topLeftCell="A4" zoomScale="115" zoomScaleNormal="115" workbookViewId="0">
      <pane xSplit="4" ySplit="2" topLeftCell="G9" activePane="bottomRight" state="frozen"/>
      <selection activeCell="H15" sqref="H15:L15"/>
      <selection pane="topRight" activeCell="H15" sqref="H15:L15"/>
      <selection pane="bottomLeft" activeCell="H15" sqref="H15:L15"/>
      <selection pane="bottomRight" activeCell="H15" sqref="H15:L15"/>
    </sheetView>
  </sheetViews>
  <sheetFormatPr defaultRowHeight="14.25" x14ac:dyDescent="0.2"/>
  <cols>
    <col min="1" max="2" width="37.85546875" style="81" customWidth="1"/>
    <col min="3" max="3" width="28.7109375" style="81" customWidth="1"/>
    <col min="4" max="4" width="18.28515625" style="81" customWidth="1"/>
    <col min="5" max="5" width="16" style="81" bestFit="1" customWidth="1"/>
    <col min="6" max="6" width="17.28515625" style="81" bestFit="1" customWidth="1"/>
    <col min="7" max="9" width="13.85546875" style="83" customWidth="1"/>
    <col min="10" max="16384" width="9.140625" style="81"/>
  </cols>
  <sheetData>
    <row r="2" spans="1:9" ht="15" x14ac:dyDescent="0.25">
      <c r="A2" s="82"/>
      <c r="B2" s="82" t="s">
        <v>75</v>
      </c>
    </row>
    <row r="3" spans="1:9" x14ac:dyDescent="0.2">
      <c r="B3" s="81" t="s">
        <v>69</v>
      </c>
    </row>
    <row r="5" spans="1:9" ht="15" x14ac:dyDescent="0.2">
      <c r="A5" s="84" t="s">
        <v>135</v>
      </c>
      <c r="B5" s="84" t="s">
        <v>70</v>
      </c>
      <c r="C5" s="84" t="s">
        <v>34</v>
      </c>
      <c r="D5" s="84" t="s">
        <v>35</v>
      </c>
      <c r="E5" s="84" t="s">
        <v>71</v>
      </c>
      <c r="F5" s="84" t="s">
        <v>72</v>
      </c>
      <c r="G5" s="85" t="s">
        <v>73</v>
      </c>
      <c r="H5" s="85" t="s">
        <v>74</v>
      </c>
      <c r="I5" s="85" t="s">
        <v>91</v>
      </c>
    </row>
    <row r="6" spans="1:9" ht="57" hidden="1" customHeight="1" x14ac:dyDescent="0.2">
      <c r="A6" s="86" t="s">
        <v>125</v>
      </c>
      <c r="B6" s="86" t="str">
        <f t="shared" ref="B6:B70" si="0">C6&amp;D6</f>
        <v>Building Envelope - High Performance Glazing with Enhanced Air SealingMid Rise Office</v>
      </c>
      <c r="C6" s="92" t="s">
        <v>95</v>
      </c>
      <c r="D6" s="90" t="s">
        <v>76</v>
      </c>
      <c r="E6" s="87">
        <v>0.01</v>
      </c>
      <c r="F6" s="87">
        <v>0.1</v>
      </c>
      <c r="G6" s="87">
        <v>0.01</v>
      </c>
      <c r="H6" s="87">
        <v>0.1</v>
      </c>
      <c r="I6" s="87">
        <f>AVERAGE(G6:H6)</f>
        <v>5.5E-2</v>
      </c>
    </row>
    <row r="7" spans="1:9" ht="57" hidden="1" customHeight="1" x14ac:dyDescent="0.2">
      <c r="A7" s="86" t="s">
        <v>125</v>
      </c>
      <c r="B7" s="86" t="str">
        <f t="shared" si="0"/>
        <v>Building Envelope - High Performance Glazing, Wall Insulation, &amp; Roof InsulationMid Rise Office</v>
      </c>
      <c r="C7" s="92" t="s">
        <v>113</v>
      </c>
      <c r="D7" s="90" t="s">
        <v>76</v>
      </c>
      <c r="E7" s="87">
        <v>0.01</v>
      </c>
      <c r="F7" s="87">
        <v>0.1</v>
      </c>
      <c r="G7" s="87">
        <v>0.01</v>
      </c>
      <c r="H7" s="87">
        <v>0.1</v>
      </c>
      <c r="I7" s="87">
        <f t="shared" ref="I7:I68" si="1">AVERAGE(G7:H7)</f>
        <v>5.5E-2</v>
      </c>
    </row>
    <row r="8" spans="1:9" ht="57" hidden="1" customHeight="1" x14ac:dyDescent="0.2">
      <c r="A8" s="86" t="s">
        <v>126</v>
      </c>
      <c r="B8" s="86" t="str">
        <f t="shared" si="0"/>
        <v>Domestic Hot Water - Heat Pump and Electric Resistance Water HeatersMid Rise Office</v>
      </c>
      <c r="C8" s="92" t="s">
        <v>114</v>
      </c>
      <c r="D8" s="90" t="s">
        <v>76</v>
      </c>
      <c r="E8" s="87">
        <v>0.01</v>
      </c>
      <c r="F8" s="87">
        <v>0.04</v>
      </c>
      <c r="G8" s="87">
        <v>0.01</v>
      </c>
      <c r="H8" s="87">
        <v>0.1</v>
      </c>
      <c r="I8" s="87">
        <f t="shared" si="1"/>
        <v>5.5E-2</v>
      </c>
    </row>
    <row r="9" spans="1:9" ht="42.75" customHeight="1" x14ac:dyDescent="0.2">
      <c r="A9" s="117" t="s">
        <v>127</v>
      </c>
      <c r="B9" s="86" t="str">
        <f t="shared" si="0"/>
        <v>Heating &amp; Cooling Systems - Low Carbon District Energy SystemMid Rise Office</v>
      </c>
      <c r="C9" s="129" t="s">
        <v>136</v>
      </c>
      <c r="D9" s="90" t="s">
        <v>76</v>
      </c>
      <c r="E9" s="87">
        <v>0.2</v>
      </c>
      <c r="F9" s="87">
        <v>0.3</v>
      </c>
      <c r="G9" s="87">
        <v>0.3</v>
      </c>
      <c r="H9" s="87">
        <v>0.75</v>
      </c>
      <c r="I9" s="87">
        <f t="shared" si="1"/>
        <v>0.52500000000000002</v>
      </c>
    </row>
    <row r="10" spans="1:9" ht="28.5" hidden="1" x14ac:dyDescent="0.2">
      <c r="A10" s="86" t="s">
        <v>127</v>
      </c>
      <c r="B10" s="86" t="str">
        <f t="shared" si="0"/>
        <v>Heating &amp; Cooling Systems - Air Source Heat PumpsMid Rise Office</v>
      </c>
      <c r="C10" s="92" t="s">
        <v>97</v>
      </c>
      <c r="D10" s="90" t="s">
        <v>76</v>
      </c>
      <c r="E10" s="87">
        <v>0.2</v>
      </c>
      <c r="F10" s="87">
        <v>0.3</v>
      </c>
      <c r="G10" s="87">
        <v>0.3</v>
      </c>
      <c r="H10" s="87">
        <v>0.75</v>
      </c>
      <c r="I10" s="87">
        <f t="shared" si="1"/>
        <v>0.52500000000000002</v>
      </c>
    </row>
    <row r="11" spans="1:9" ht="28.5" hidden="1" x14ac:dyDescent="0.2">
      <c r="A11" s="86" t="s">
        <v>127</v>
      </c>
      <c r="B11" s="86" t="str">
        <f t="shared" si="0"/>
        <v>Heating &amp; Cooling Systems - Ground Source Heat PumpsMid Rise Office</v>
      </c>
      <c r="C11" s="92" t="s">
        <v>98</v>
      </c>
      <c r="D11" s="90" t="s">
        <v>76</v>
      </c>
      <c r="E11" s="87">
        <v>0.2</v>
      </c>
      <c r="F11" s="87">
        <v>0.3</v>
      </c>
      <c r="G11" s="87">
        <v>0.3</v>
      </c>
      <c r="H11" s="87">
        <v>0.75</v>
      </c>
      <c r="I11" s="87">
        <f t="shared" si="1"/>
        <v>0.52500000000000002</v>
      </c>
    </row>
    <row r="12" spans="1:9" ht="41.25" hidden="1" customHeight="1" x14ac:dyDescent="0.2">
      <c r="A12" s="86" t="s">
        <v>127</v>
      </c>
      <c r="B12" s="86" t="str">
        <f t="shared" si="0"/>
        <v>Ventilation Systems - Energy Recovery Ventilator (ERV)Mid Rise Office</v>
      </c>
      <c r="C12" s="92" t="s">
        <v>109</v>
      </c>
      <c r="D12" s="90" t="s">
        <v>76</v>
      </c>
      <c r="E12" s="87">
        <v>0.01</v>
      </c>
      <c r="F12" s="87">
        <v>0.05</v>
      </c>
      <c r="G12" s="87">
        <v>0.01</v>
      </c>
      <c r="H12" s="87">
        <v>0.1</v>
      </c>
      <c r="I12" s="87">
        <f t="shared" si="1"/>
        <v>5.5E-2</v>
      </c>
    </row>
    <row r="13" spans="1:9" ht="28.5" hidden="1" x14ac:dyDescent="0.2">
      <c r="A13" s="86"/>
      <c r="B13" s="86" t="str">
        <f t="shared" si="0"/>
        <v>Building Automation SystemMid Rise Office</v>
      </c>
      <c r="C13" s="92" t="s">
        <v>38</v>
      </c>
      <c r="D13" s="90" t="s">
        <v>76</v>
      </c>
      <c r="E13" s="87">
        <v>-0.15</v>
      </c>
      <c r="F13" s="87">
        <v>0.15</v>
      </c>
      <c r="G13" s="87">
        <v>-0.15</v>
      </c>
      <c r="H13" s="87">
        <v>0.15</v>
      </c>
      <c r="I13" s="87">
        <f t="shared" si="1"/>
        <v>0</v>
      </c>
    </row>
    <row r="14" spans="1:9" ht="28.5" hidden="1" customHeight="1" x14ac:dyDescent="0.2">
      <c r="A14" s="86" t="s">
        <v>129</v>
      </c>
      <c r="B14" s="86" t="str">
        <f t="shared" si="0"/>
        <v>Appliance UpgradesMid Rise Office</v>
      </c>
      <c r="C14" s="92" t="s">
        <v>85</v>
      </c>
      <c r="D14" s="90" t="s">
        <v>76</v>
      </c>
      <c r="E14" s="87">
        <v>0.01</v>
      </c>
      <c r="F14" s="87">
        <v>0.02</v>
      </c>
      <c r="G14" s="87">
        <v>0</v>
      </c>
      <c r="H14" s="87">
        <v>0.01</v>
      </c>
      <c r="I14" s="87">
        <f t="shared" si="1"/>
        <v>5.0000000000000001E-3</v>
      </c>
    </row>
    <row r="15" spans="1:9" ht="28.5" hidden="1" x14ac:dyDescent="0.2">
      <c r="A15" s="86" t="s">
        <v>129</v>
      </c>
      <c r="B15" s="86" t="str">
        <f t="shared" si="0"/>
        <v>Lighting and Lighting ControlsMid Rise Office</v>
      </c>
      <c r="C15" s="92" t="s">
        <v>86</v>
      </c>
      <c r="D15" s="90" t="s">
        <v>76</v>
      </c>
      <c r="E15" s="87">
        <v>0.01</v>
      </c>
      <c r="F15" s="87">
        <v>0.1</v>
      </c>
      <c r="G15" s="87">
        <v>0.01</v>
      </c>
      <c r="H15" s="87">
        <v>0.1</v>
      </c>
      <c r="I15" s="87">
        <f t="shared" si="1"/>
        <v>5.5E-2</v>
      </c>
    </row>
    <row r="16" spans="1:9" hidden="1" x14ac:dyDescent="0.2">
      <c r="A16" s="86"/>
      <c r="B16" s="86" t="str">
        <f t="shared" si="0"/>
        <v>Battery StorageMid Rise Office</v>
      </c>
      <c r="C16" s="92" t="s">
        <v>87</v>
      </c>
      <c r="D16" s="90" t="s">
        <v>76</v>
      </c>
      <c r="E16" s="87">
        <v>0</v>
      </c>
      <c r="F16" s="87">
        <v>0</v>
      </c>
      <c r="G16" s="87">
        <v>0</v>
      </c>
      <c r="H16" s="87">
        <v>0.01</v>
      </c>
      <c r="I16" s="94">
        <f>AVERAGE(G16:H16)</f>
        <v>5.0000000000000001E-3</v>
      </c>
    </row>
    <row r="17" spans="1:9" hidden="1" x14ac:dyDescent="0.2">
      <c r="A17" s="86"/>
      <c r="B17" s="86" t="str">
        <f t="shared" si="0"/>
        <v>Renewables - Solar PVMid Rise Office</v>
      </c>
      <c r="C17" s="92" t="s">
        <v>89</v>
      </c>
      <c r="D17" s="90" t="s">
        <v>76</v>
      </c>
      <c r="E17" s="87">
        <v>0.01</v>
      </c>
      <c r="F17" s="87">
        <v>0.1</v>
      </c>
      <c r="G17" s="87">
        <v>0.01</v>
      </c>
      <c r="H17" s="87">
        <v>0.05</v>
      </c>
      <c r="I17" s="87">
        <f t="shared" si="1"/>
        <v>3.0000000000000002E-2</v>
      </c>
    </row>
    <row r="18" spans="1:9" ht="28.5" hidden="1" customHeight="1" x14ac:dyDescent="0.2">
      <c r="A18" s="86"/>
      <c r="B18" s="86" t="str">
        <f t="shared" si="0"/>
        <v>Renewables - Solar ThermalMid Rise Office</v>
      </c>
      <c r="C18" s="92" t="s">
        <v>90</v>
      </c>
      <c r="D18" s="90" t="s">
        <v>76</v>
      </c>
      <c r="E18" s="87">
        <v>0.01</v>
      </c>
      <c r="F18" s="87">
        <v>0.1</v>
      </c>
      <c r="G18" s="87">
        <v>0.01</v>
      </c>
      <c r="H18" s="87">
        <v>0.03</v>
      </c>
      <c r="I18" s="87">
        <f t="shared" si="1"/>
        <v>0.02</v>
      </c>
    </row>
    <row r="19" spans="1:9" ht="28.5" hidden="1" customHeight="1" x14ac:dyDescent="0.2">
      <c r="A19" s="86" t="s">
        <v>125</v>
      </c>
      <c r="B19" s="86" t="str">
        <f t="shared" si="0"/>
        <v>Building Envelope - High Performance Glazing with Enhanced Air SealingEducational Facility</v>
      </c>
      <c r="C19" s="92" t="s">
        <v>95</v>
      </c>
      <c r="D19" s="90" t="s">
        <v>77</v>
      </c>
      <c r="E19" s="87">
        <v>0.01</v>
      </c>
      <c r="F19" s="87">
        <v>0.1</v>
      </c>
      <c r="G19" s="87">
        <v>0.01</v>
      </c>
      <c r="H19" s="87">
        <v>0.1</v>
      </c>
      <c r="I19" s="87">
        <f t="shared" si="1"/>
        <v>5.5E-2</v>
      </c>
    </row>
    <row r="20" spans="1:9" ht="42.75" hidden="1" customHeight="1" x14ac:dyDescent="0.2">
      <c r="A20" s="86" t="s">
        <v>125</v>
      </c>
      <c r="B20" s="86" t="str">
        <f t="shared" si="0"/>
        <v>Building Envelope - High Performance Glazing, Wall Insulation, &amp; Roof InsulationEducational Facility</v>
      </c>
      <c r="C20" s="92" t="s">
        <v>113</v>
      </c>
      <c r="D20" s="90" t="s">
        <v>77</v>
      </c>
      <c r="E20" s="87">
        <v>0.11</v>
      </c>
      <c r="F20" s="87">
        <v>0.2</v>
      </c>
      <c r="G20" s="87">
        <v>0.11</v>
      </c>
      <c r="H20" s="87">
        <v>0.2</v>
      </c>
      <c r="I20" s="87">
        <f t="shared" si="1"/>
        <v>0.155</v>
      </c>
    </row>
    <row r="21" spans="1:9" ht="42.75" hidden="1" x14ac:dyDescent="0.2">
      <c r="A21" s="86" t="s">
        <v>126</v>
      </c>
      <c r="B21" s="86" t="str">
        <f t="shared" si="0"/>
        <v>Domestic Hot Water - Heat Pump and Electric Resistance Water HeatersEducational Facility</v>
      </c>
      <c r="C21" s="92" t="s">
        <v>114</v>
      </c>
      <c r="D21" s="90" t="s">
        <v>77</v>
      </c>
      <c r="E21" s="87">
        <v>0.01</v>
      </c>
      <c r="F21" s="87">
        <v>0.05</v>
      </c>
      <c r="G21" s="87">
        <v>0.01</v>
      </c>
      <c r="H21" s="87">
        <v>0.15</v>
      </c>
      <c r="I21" s="87">
        <f t="shared" si="1"/>
        <v>0.08</v>
      </c>
    </row>
    <row r="22" spans="1:9" ht="42.75" x14ac:dyDescent="0.2">
      <c r="A22" s="86" t="s">
        <v>127</v>
      </c>
      <c r="B22" s="86" t="str">
        <f t="shared" si="0"/>
        <v>Heating &amp; Cooling Systems - Low Carbon District Energy SystemEducational Facility</v>
      </c>
      <c r="C22" s="129" t="s">
        <v>136</v>
      </c>
      <c r="D22" s="90" t="s">
        <v>77</v>
      </c>
      <c r="E22" s="87">
        <v>0.21</v>
      </c>
      <c r="F22" s="87">
        <v>0.3</v>
      </c>
      <c r="G22" s="87">
        <v>0.3</v>
      </c>
      <c r="H22" s="87">
        <v>0.75</v>
      </c>
      <c r="I22" s="87">
        <f t="shared" si="1"/>
        <v>0.52500000000000002</v>
      </c>
    </row>
    <row r="23" spans="1:9" ht="42.75" hidden="1" x14ac:dyDescent="0.2">
      <c r="A23" s="86" t="s">
        <v>127</v>
      </c>
      <c r="B23" s="86" t="str">
        <f t="shared" si="0"/>
        <v>Heating &amp; Cooling Systems - Air Source Heat PumpsEducational Facility</v>
      </c>
      <c r="C23" s="92" t="s">
        <v>97</v>
      </c>
      <c r="D23" s="90" t="s">
        <v>77</v>
      </c>
      <c r="E23" s="87">
        <v>0.21</v>
      </c>
      <c r="F23" s="87">
        <v>0.3</v>
      </c>
      <c r="G23" s="87">
        <v>0.3</v>
      </c>
      <c r="H23" s="87">
        <v>0.75</v>
      </c>
      <c r="I23" s="87">
        <f t="shared" si="1"/>
        <v>0.52500000000000002</v>
      </c>
    </row>
    <row r="24" spans="1:9" ht="42.75" hidden="1" x14ac:dyDescent="0.2">
      <c r="A24" s="86" t="s">
        <v>127</v>
      </c>
      <c r="B24" s="86" t="str">
        <f t="shared" si="0"/>
        <v>Heating &amp; Cooling Systems - Ground Source Heat PumpsEducational Facility</v>
      </c>
      <c r="C24" s="92" t="s">
        <v>98</v>
      </c>
      <c r="D24" s="90" t="s">
        <v>77</v>
      </c>
      <c r="E24" s="87">
        <v>0.21</v>
      </c>
      <c r="F24" s="87">
        <v>0.3</v>
      </c>
      <c r="G24" s="87">
        <v>0.3</v>
      </c>
      <c r="H24" s="87">
        <v>0.75</v>
      </c>
      <c r="I24" s="87">
        <f t="shared" si="1"/>
        <v>0.52500000000000002</v>
      </c>
    </row>
    <row r="25" spans="1:9" ht="33" hidden="1" customHeight="1" x14ac:dyDescent="0.2">
      <c r="A25" s="86" t="s">
        <v>127</v>
      </c>
      <c r="B25" s="86" t="str">
        <f t="shared" si="0"/>
        <v>Ventilation Systems - Energy Recovery Ventilators (ERV), Electric HumidifiersEducational Facility</v>
      </c>
      <c r="C25" s="92" t="s">
        <v>110</v>
      </c>
      <c r="D25" s="90" t="s">
        <v>77</v>
      </c>
      <c r="E25" s="87">
        <v>0.01</v>
      </c>
      <c r="F25" s="87">
        <v>0.1</v>
      </c>
      <c r="G25" s="87">
        <v>0.01</v>
      </c>
      <c r="H25" s="87">
        <v>0.1</v>
      </c>
      <c r="I25" s="87">
        <f t="shared" si="1"/>
        <v>5.5E-2</v>
      </c>
    </row>
    <row r="26" spans="1:9" ht="28.5" hidden="1" x14ac:dyDescent="0.2">
      <c r="A26" s="86"/>
      <c r="B26" s="86" t="str">
        <f t="shared" si="0"/>
        <v>Building Automation SystemEducational Facility</v>
      </c>
      <c r="C26" s="92" t="s">
        <v>38</v>
      </c>
      <c r="D26" s="90" t="s">
        <v>77</v>
      </c>
      <c r="E26" s="87">
        <v>-0.15</v>
      </c>
      <c r="F26" s="87">
        <v>0.15</v>
      </c>
      <c r="G26" s="87">
        <v>-0.15</v>
      </c>
      <c r="H26" s="87">
        <v>0.15</v>
      </c>
      <c r="I26" s="87">
        <f t="shared" si="1"/>
        <v>0</v>
      </c>
    </row>
    <row r="27" spans="1:9" ht="28.5" hidden="1" x14ac:dyDescent="0.2">
      <c r="A27" s="86" t="s">
        <v>129</v>
      </c>
      <c r="B27" s="86" t="str">
        <f t="shared" si="0"/>
        <v>Gas Appliances - Electric and Induction RangesEducational Facility</v>
      </c>
      <c r="C27" s="92" t="s">
        <v>100</v>
      </c>
      <c r="D27" s="90" t="s">
        <v>77</v>
      </c>
      <c r="E27" s="87">
        <v>0.01</v>
      </c>
      <c r="F27" s="87">
        <v>0.1</v>
      </c>
      <c r="G27" s="87">
        <v>0.1</v>
      </c>
      <c r="H27" s="87">
        <v>0.15</v>
      </c>
      <c r="I27" s="87">
        <f t="shared" si="1"/>
        <v>0.125</v>
      </c>
    </row>
    <row r="28" spans="1:9" ht="28.5" hidden="1" x14ac:dyDescent="0.2">
      <c r="A28" s="86" t="s">
        <v>129</v>
      </c>
      <c r="B28" s="86" t="str">
        <f t="shared" si="0"/>
        <v>Appliance UpgradesEducational Facility</v>
      </c>
      <c r="C28" s="92" t="s">
        <v>85</v>
      </c>
      <c r="D28" s="90" t="s">
        <v>77</v>
      </c>
      <c r="E28" s="87">
        <v>0.01</v>
      </c>
      <c r="F28" s="87">
        <v>0.02</v>
      </c>
      <c r="G28" s="87">
        <v>0</v>
      </c>
      <c r="H28" s="87">
        <v>0.01</v>
      </c>
      <c r="I28" s="87">
        <f t="shared" si="1"/>
        <v>5.0000000000000001E-3</v>
      </c>
    </row>
    <row r="29" spans="1:9" ht="28.5" hidden="1" x14ac:dyDescent="0.2">
      <c r="A29" s="86" t="s">
        <v>129</v>
      </c>
      <c r="B29" s="86" t="str">
        <f t="shared" si="0"/>
        <v>Lighting and Lighting ControlsEducational Facility</v>
      </c>
      <c r="C29" s="92" t="s">
        <v>86</v>
      </c>
      <c r="D29" s="90" t="s">
        <v>77</v>
      </c>
      <c r="E29" s="87">
        <v>0.01</v>
      </c>
      <c r="F29" s="87">
        <v>0.1</v>
      </c>
      <c r="G29" s="87">
        <v>0.01</v>
      </c>
      <c r="H29" s="87">
        <v>0.05</v>
      </c>
      <c r="I29" s="87">
        <f t="shared" si="1"/>
        <v>3.0000000000000002E-2</v>
      </c>
    </row>
    <row r="30" spans="1:9" hidden="1" x14ac:dyDescent="0.2">
      <c r="A30" s="86"/>
      <c r="B30" s="86" t="str">
        <f t="shared" si="0"/>
        <v>Battery storageEducational Facility</v>
      </c>
      <c r="C30" s="92" t="s">
        <v>39</v>
      </c>
      <c r="D30" s="90" t="s">
        <v>77</v>
      </c>
      <c r="E30" s="87">
        <v>0</v>
      </c>
      <c r="F30" s="87">
        <v>0</v>
      </c>
      <c r="G30" s="87">
        <v>0</v>
      </c>
      <c r="H30" s="87">
        <v>0.01</v>
      </c>
      <c r="I30" s="87">
        <f t="shared" si="1"/>
        <v>5.0000000000000001E-3</v>
      </c>
    </row>
    <row r="31" spans="1:9" ht="28.5" hidden="1" x14ac:dyDescent="0.2">
      <c r="A31" s="86"/>
      <c r="B31" s="86" t="str">
        <f t="shared" si="0"/>
        <v>Renewables - Solar ThermalEducational Facility</v>
      </c>
      <c r="C31" s="92" t="s">
        <v>90</v>
      </c>
      <c r="D31" s="90" t="s">
        <v>77</v>
      </c>
      <c r="E31" s="87">
        <v>0.01</v>
      </c>
      <c r="F31" s="87">
        <v>0.1</v>
      </c>
      <c r="G31" s="87">
        <v>0.01</v>
      </c>
      <c r="H31" s="87">
        <v>0.03</v>
      </c>
      <c r="I31" s="87">
        <f t="shared" si="1"/>
        <v>0.02</v>
      </c>
    </row>
    <row r="32" spans="1:9" ht="28.5" hidden="1" x14ac:dyDescent="0.2">
      <c r="A32" s="86"/>
      <c r="B32" s="86" t="str">
        <f t="shared" si="0"/>
        <v>Renewables - Solar PVEducational Facility</v>
      </c>
      <c r="C32" s="92" t="s">
        <v>89</v>
      </c>
      <c r="D32" s="90" t="s">
        <v>77</v>
      </c>
      <c r="E32" s="87">
        <v>0.01</v>
      </c>
      <c r="F32" s="87">
        <v>0.1</v>
      </c>
      <c r="G32" s="87">
        <v>0.01</v>
      </c>
      <c r="H32" s="87">
        <v>0.03</v>
      </c>
      <c r="I32" s="87">
        <f t="shared" si="1"/>
        <v>0.02</v>
      </c>
    </row>
    <row r="33" spans="1:9" ht="42.75" hidden="1" x14ac:dyDescent="0.2">
      <c r="A33" s="86" t="s">
        <v>125</v>
      </c>
      <c r="B33" s="86" t="str">
        <f t="shared" si="0"/>
        <v>Building Envelope - High Performance Glazing with Enhanced Air SealingBig Box Store</v>
      </c>
      <c r="C33" s="92" t="s">
        <v>95</v>
      </c>
      <c r="D33" s="90" t="s">
        <v>78</v>
      </c>
      <c r="E33" s="87">
        <v>0.11</v>
      </c>
      <c r="F33" s="87">
        <v>0.2</v>
      </c>
      <c r="G33" s="87">
        <v>0.21</v>
      </c>
      <c r="H33" s="87">
        <v>0.3</v>
      </c>
      <c r="I33" s="87">
        <f t="shared" si="1"/>
        <v>0.255</v>
      </c>
    </row>
    <row r="34" spans="1:9" ht="42.75" hidden="1" x14ac:dyDescent="0.2">
      <c r="A34" s="86" t="s">
        <v>125</v>
      </c>
      <c r="B34" s="86" t="str">
        <f t="shared" si="0"/>
        <v>Building Envelope - High Performance Glazing, Wall Insulation, &amp; Roof InsulationBig Box Store</v>
      </c>
      <c r="C34" s="92" t="s">
        <v>113</v>
      </c>
      <c r="D34" s="90" t="s">
        <v>78</v>
      </c>
      <c r="E34" s="87">
        <v>0.21</v>
      </c>
      <c r="F34" s="87">
        <v>0.3</v>
      </c>
      <c r="G34" s="87">
        <v>0.21</v>
      </c>
      <c r="H34" s="87">
        <v>0.3</v>
      </c>
      <c r="I34" s="87">
        <f t="shared" si="1"/>
        <v>0.255</v>
      </c>
    </row>
    <row r="35" spans="1:9" ht="28.5" hidden="1" x14ac:dyDescent="0.2">
      <c r="A35" s="86" t="s">
        <v>126</v>
      </c>
      <c r="B35" s="86" t="str">
        <f t="shared" si="0"/>
        <v>Domestic Hot Water - Electric Water HeaterBig Box Store</v>
      </c>
      <c r="C35" s="92" t="s">
        <v>99</v>
      </c>
      <c r="D35" s="90" t="s">
        <v>78</v>
      </c>
      <c r="E35" s="87">
        <v>0.01</v>
      </c>
      <c r="F35" s="87">
        <v>0.05</v>
      </c>
      <c r="G35" s="87">
        <v>0.01</v>
      </c>
      <c r="H35" s="87">
        <v>0.1</v>
      </c>
      <c r="I35" s="87">
        <f>AVERAGE(G35:H35)</f>
        <v>5.5E-2</v>
      </c>
    </row>
    <row r="36" spans="1:9" ht="57" hidden="1" x14ac:dyDescent="0.2">
      <c r="A36" s="86" t="s">
        <v>127</v>
      </c>
      <c r="B36" s="86" t="str">
        <f t="shared" si="0"/>
        <v>Heating &amp; Cooling System - Rooftop Air Source Heat Pumps with Backup Electric HeatBig Box Store</v>
      </c>
      <c r="C36" s="92" t="s">
        <v>102</v>
      </c>
      <c r="D36" s="90" t="s">
        <v>78</v>
      </c>
      <c r="E36" s="87">
        <v>0.11</v>
      </c>
      <c r="F36" s="87">
        <v>0.2</v>
      </c>
      <c r="G36" s="87">
        <v>0.3</v>
      </c>
      <c r="H36" s="87">
        <v>0.55000000000000004</v>
      </c>
      <c r="I36" s="87">
        <f t="shared" si="1"/>
        <v>0.42500000000000004</v>
      </c>
    </row>
    <row r="37" spans="1:9" ht="28.5" hidden="1" x14ac:dyDescent="0.2">
      <c r="A37" s="86" t="s">
        <v>127</v>
      </c>
      <c r="B37" s="86" t="str">
        <f t="shared" si="0"/>
        <v>Ventilation Systems - Energy Recovery Ventilator (ERV)Big Box Store</v>
      </c>
      <c r="C37" s="92" t="s">
        <v>109</v>
      </c>
      <c r="D37" s="90" t="s">
        <v>78</v>
      </c>
      <c r="E37" s="87">
        <v>0.01</v>
      </c>
      <c r="F37" s="87">
        <v>0.1</v>
      </c>
      <c r="G37" s="87">
        <v>0.01</v>
      </c>
      <c r="H37" s="87">
        <v>0.1</v>
      </c>
      <c r="I37" s="87">
        <f t="shared" si="1"/>
        <v>5.5E-2</v>
      </c>
    </row>
    <row r="38" spans="1:9" ht="28.5" hidden="1" x14ac:dyDescent="0.2">
      <c r="A38" s="86"/>
      <c r="B38" s="86" t="str">
        <f t="shared" si="0"/>
        <v>Building Automation SystemBig Box Store</v>
      </c>
      <c r="C38" s="92" t="s">
        <v>38</v>
      </c>
      <c r="D38" s="90" t="s">
        <v>78</v>
      </c>
      <c r="E38" s="87">
        <v>-0.15</v>
      </c>
      <c r="F38" s="87">
        <v>0.15</v>
      </c>
      <c r="G38" s="87">
        <v>-0.15</v>
      </c>
      <c r="H38" s="87">
        <v>0.15</v>
      </c>
      <c r="I38" s="87">
        <f t="shared" si="1"/>
        <v>0</v>
      </c>
    </row>
    <row r="39" spans="1:9" hidden="1" x14ac:dyDescent="0.2">
      <c r="A39" s="86" t="s">
        <v>129</v>
      </c>
      <c r="B39" s="86" t="str">
        <f t="shared" si="0"/>
        <v>Appliance UpgradesBig Box Store</v>
      </c>
      <c r="C39" s="92" t="s">
        <v>85</v>
      </c>
      <c r="D39" s="90" t="s">
        <v>78</v>
      </c>
      <c r="E39" s="87">
        <v>0.01</v>
      </c>
      <c r="F39" s="87">
        <v>0.1</v>
      </c>
      <c r="G39" s="87">
        <v>0.01</v>
      </c>
      <c r="H39" s="87">
        <v>0.1</v>
      </c>
      <c r="I39" s="87">
        <f t="shared" si="1"/>
        <v>5.5E-2</v>
      </c>
    </row>
    <row r="40" spans="1:9" ht="28.5" hidden="1" x14ac:dyDescent="0.2">
      <c r="A40" s="86" t="s">
        <v>129</v>
      </c>
      <c r="B40" s="86" t="str">
        <f t="shared" si="0"/>
        <v>Lighting and Lighting ControlsBig Box Store</v>
      </c>
      <c r="C40" s="92" t="s">
        <v>86</v>
      </c>
      <c r="D40" s="90" t="s">
        <v>78</v>
      </c>
      <c r="E40" s="87">
        <v>0.01</v>
      </c>
      <c r="F40" s="87">
        <v>0.1</v>
      </c>
      <c r="G40" s="87">
        <v>0.01</v>
      </c>
      <c r="H40" s="87">
        <v>0.1</v>
      </c>
      <c r="I40" s="87">
        <f t="shared" si="1"/>
        <v>5.5E-2</v>
      </c>
    </row>
    <row r="41" spans="1:9" hidden="1" x14ac:dyDescent="0.2">
      <c r="A41" s="86"/>
      <c r="B41" s="86" t="str">
        <f t="shared" si="0"/>
        <v>Battery storageBig Box Store</v>
      </c>
      <c r="C41" s="92" t="s">
        <v>39</v>
      </c>
      <c r="D41" s="90" t="s">
        <v>78</v>
      </c>
      <c r="E41" s="87">
        <v>0</v>
      </c>
      <c r="F41" s="87">
        <v>0</v>
      </c>
      <c r="G41" s="87">
        <v>0</v>
      </c>
      <c r="H41" s="87">
        <v>0.01</v>
      </c>
      <c r="I41" s="87">
        <f t="shared" si="1"/>
        <v>5.0000000000000001E-3</v>
      </c>
    </row>
    <row r="42" spans="1:9" hidden="1" x14ac:dyDescent="0.2">
      <c r="A42" s="86"/>
      <c r="B42" s="86" t="str">
        <f t="shared" si="0"/>
        <v>Renewables - Solar PVBig Box Store</v>
      </c>
      <c r="C42" s="92" t="s">
        <v>89</v>
      </c>
      <c r="D42" s="90" t="s">
        <v>78</v>
      </c>
      <c r="E42" s="87">
        <v>0.01</v>
      </c>
      <c r="F42" s="87">
        <v>0.1</v>
      </c>
      <c r="G42" s="87">
        <v>0.01</v>
      </c>
      <c r="H42" s="87">
        <v>0.05</v>
      </c>
      <c r="I42" s="87">
        <f t="shared" si="1"/>
        <v>3.0000000000000002E-2</v>
      </c>
    </row>
    <row r="43" spans="1:9" ht="42.75" hidden="1" x14ac:dyDescent="0.2">
      <c r="A43" s="86" t="s">
        <v>125</v>
      </c>
      <c r="B43" s="86" t="str">
        <f t="shared" si="0"/>
        <v>Building Envelope - High Performance Glazing with Enhanced Air SealingLow Rise Office</v>
      </c>
      <c r="C43" s="92" t="s">
        <v>95</v>
      </c>
      <c r="D43" s="90" t="s">
        <v>79</v>
      </c>
      <c r="E43" s="87">
        <v>0.01</v>
      </c>
      <c r="F43" s="87">
        <v>0.1</v>
      </c>
      <c r="G43" s="87">
        <v>0.01</v>
      </c>
      <c r="H43" s="87">
        <v>0.1</v>
      </c>
      <c r="I43" s="87">
        <f t="shared" si="1"/>
        <v>5.5E-2</v>
      </c>
    </row>
    <row r="44" spans="1:9" ht="42.75" hidden="1" x14ac:dyDescent="0.2">
      <c r="A44" s="86" t="s">
        <v>125</v>
      </c>
      <c r="B44" s="86" t="str">
        <f t="shared" si="0"/>
        <v>Building Envelope - High Performance Glazing, Wall Insulation, &amp; Roof InsulationLow Rise Office</v>
      </c>
      <c r="C44" s="92" t="s">
        <v>113</v>
      </c>
      <c r="D44" s="90" t="s">
        <v>79</v>
      </c>
      <c r="E44" s="87">
        <v>0.11</v>
      </c>
      <c r="F44" s="87">
        <v>0.2</v>
      </c>
      <c r="G44" s="87">
        <v>0.01</v>
      </c>
      <c r="H44" s="87">
        <v>0.1</v>
      </c>
      <c r="I44" s="87">
        <f t="shared" si="1"/>
        <v>5.5E-2</v>
      </c>
    </row>
    <row r="45" spans="1:9" ht="42.75" hidden="1" x14ac:dyDescent="0.2">
      <c r="A45" s="86" t="s">
        <v>126</v>
      </c>
      <c r="B45" s="86" t="str">
        <f t="shared" si="0"/>
        <v>Domestic Hot Water - Heat Pump and Electric Resistance Water HeatersLow Rise Office</v>
      </c>
      <c r="C45" s="92" t="s">
        <v>114</v>
      </c>
      <c r="D45" s="90" t="s">
        <v>79</v>
      </c>
      <c r="E45" s="87">
        <v>0.01</v>
      </c>
      <c r="F45" s="87">
        <v>0.05</v>
      </c>
      <c r="G45" s="87">
        <v>0.01</v>
      </c>
      <c r="H45" s="87">
        <v>0.1</v>
      </c>
      <c r="I45" s="87">
        <f t="shared" si="1"/>
        <v>5.5E-2</v>
      </c>
    </row>
    <row r="46" spans="1:9" ht="57" hidden="1" x14ac:dyDescent="0.2">
      <c r="A46" s="86" t="s">
        <v>127</v>
      </c>
      <c r="B46" s="86" t="str">
        <f t="shared" si="0"/>
        <v>Heating, Cooling, Ventilation Systems - Rooftop Air Source Heat Pump with Electric BaseboardLow Rise Office</v>
      </c>
      <c r="C46" s="92" t="s">
        <v>104</v>
      </c>
      <c r="D46" s="90" t="s">
        <v>79</v>
      </c>
      <c r="E46" s="87">
        <v>0.21</v>
      </c>
      <c r="F46" s="87">
        <v>0.3</v>
      </c>
      <c r="G46" s="87">
        <v>0.3</v>
      </c>
      <c r="H46" s="87">
        <v>0.75</v>
      </c>
      <c r="I46" s="87">
        <f t="shared" si="1"/>
        <v>0.52500000000000002</v>
      </c>
    </row>
    <row r="47" spans="1:9" ht="28.5" hidden="1" x14ac:dyDescent="0.2">
      <c r="A47" s="117" t="s">
        <v>14</v>
      </c>
      <c r="B47" s="86" t="str">
        <f t="shared" si="0"/>
        <v>Building Automation SystemLow Rise Office</v>
      </c>
      <c r="C47" s="92" t="s">
        <v>38</v>
      </c>
      <c r="D47" s="90" t="s">
        <v>79</v>
      </c>
      <c r="E47" s="87">
        <v>-0.15</v>
      </c>
      <c r="F47" s="87">
        <v>0.15</v>
      </c>
      <c r="G47" s="87">
        <v>-0.15</v>
      </c>
      <c r="H47" s="87">
        <v>0.15</v>
      </c>
      <c r="I47" s="87">
        <f t="shared" si="1"/>
        <v>0</v>
      </c>
    </row>
    <row r="48" spans="1:9" hidden="1" x14ac:dyDescent="0.2">
      <c r="A48" s="86" t="s">
        <v>129</v>
      </c>
      <c r="B48" s="86" t="str">
        <f t="shared" si="0"/>
        <v>Appliance UpgradesLow Rise Office</v>
      </c>
      <c r="C48" s="92" t="s">
        <v>85</v>
      </c>
      <c r="D48" s="90" t="s">
        <v>79</v>
      </c>
      <c r="E48" s="87">
        <v>0.01</v>
      </c>
      <c r="F48" s="87">
        <v>0.02</v>
      </c>
      <c r="G48" s="87">
        <v>0</v>
      </c>
      <c r="H48" s="87">
        <v>0.01</v>
      </c>
      <c r="I48" s="87">
        <f t="shared" si="1"/>
        <v>5.0000000000000001E-3</v>
      </c>
    </row>
    <row r="49" spans="1:9" ht="28.5" hidden="1" x14ac:dyDescent="0.2">
      <c r="A49" s="86" t="s">
        <v>129</v>
      </c>
      <c r="B49" s="86" t="str">
        <f t="shared" si="0"/>
        <v>Lighting and Lighting ControlsLow Rise Office</v>
      </c>
      <c r="C49" s="92" t="s">
        <v>86</v>
      </c>
      <c r="D49" s="90" t="s">
        <v>79</v>
      </c>
      <c r="E49" s="87">
        <v>0.01</v>
      </c>
      <c r="F49" s="87">
        <v>0.1</v>
      </c>
      <c r="G49" s="87">
        <v>0.01</v>
      </c>
      <c r="H49" s="87">
        <v>0.1</v>
      </c>
      <c r="I49" s="87">
        <f t="shared" si="1"/>
        <v>5.5E-2</v>
      </c>
    </row>
    <row r="50" spans="1:9" hidden="1" x14ac:dyDescent="0.2">
      <c r="A50" s="117" t="s">
        <v>14</v>
      </c>
      <c r="B50" s="86" t="str">
        <f t="shared" si="0"/>
        <v>Battery storageLow Rise Office</v>
      </c>
      <c r="C50" s="92" t="s">
        <v>39</v>
      </c>
      <c r="D50" s="90" t="s">
        <v>79</v>
      </c>
      <c r="E50" s="87">
        <v>0</v>
      </c>
      <c r="F50" s="87">
        <v>0</v>
      </c>
      <c r="G50" s="87">
        <v>0</v>
      </c>
      <c r="H50" s="87">
        <v>0.01</v>
      </c>
      <c r="I50" s="87">
        <f t="shared" si="1"/>
        <v>5.0000000000000001E-3</v>
      </c>
    </row>
    <row r="51" spans="1:9" ht="28.5" hidden="1" x14ac:dyDescent="0.2">
      <c r="A51" s="117" t="s">
        <v>14</v>
      </c>
      <c r="B51" s="86" t="str">
        <f t="shared" si="0"/>
        <v>Renewables - Solar PVLow Rise Office</v>
      </c>
      <c r="C51" s="92" t="s">
        <v>89</v>
      </c>
      <c r="D51" s="90" t="s">
        <v>79</v>
      </c>
      <c r="E51" s="87">
        <v>0.01</v>
      </c>
      <c r="F51" s="87">
        <v>0.1</v>
      </c>
      <c r="G51" s="87">
        <v>0.01</v>
      </c>
      <c r="H51" s="87">
        <v>0.05</v>
      </c>
      <c r="I51" s="87">
        <f t="shared" si="1"/>
        <v>3.0000000000000002E-2</v>
      </c>
    </row>
    <row r="52" spans="1:9" ht="28.5" hidden="1" x14ac:dyDescent="0.2">
      <c r="A52" s="117" t="s">
        <v>14</v>
      </c>
      <c r="B52" s="86" t="str">
        <f t="shared" si="0"/>
        <v>Renewables - Solar ThermalLow Rise Office</v>
      </c>
      <c r="C52" s="92" t="s">
        <v>90</v>
      </c>
      <c r="D52" s="90" t="s">
        <v>79</v>
      </c>
      <c r="E52" s="87">
        <v>0.01</v>
      </c>
      <c r="F52" s="87">
        <v>0.1</v>
      </c>
      <c r="G52" s="87">
        <v>0.01</v>
      </c>
      <c r="H52" s="87">
        <v>0.05</v>
      </c>
      <c r="I52" s="87">
        <f t="shared" si="1"/>
        <v>3.0000000000000002E-2</v>
      </c>
    </row>
    <row r="53" spans="1:9" ht="42.75" hidden="1" x14ac:dyDescent="0.2">
      <c r="A53" s="86" t="s">
        <v>125</v>
      </c>
      <c r="B53" s="86" t="str">
        <f t="shared" si="0"/>
        <v>Building Envelope - High Performance Glazing with Enhanced Air SealingStrip Mall</v>
      </c>
      <c r="C53" s="92" t="s">
        <v>95</v>
      </c>
      <c r="D53" s="90" t="s">
        <v>80</v>
      </c>
      <c r="E53" s="87">
        <v>0.11</v>
      </c>
      <c r="F53" s="87">
        <v>0.2</v>
      </c>
      <c r="G53" s="87">
        <v>0.21</v>
      </c>
      <c r="H53" s="87">
        <v>0.3</v>
      </c>
      <c r="I53" s="87">
        <f t="shared" si="1"/>
        <v>0.255</v>
      </c>
    </row>
    <row r="54" spans="1:9" ht="57" hidden="1" x14ac:dyDescent="0.2">
      <c r="A54" s="86" t="s">
        <v>125</v>
      </c>
      <c r="B54" s="86" t="str">
        <f t="shared" si="0"/>
        <v>Building Envelope - High Performance Envelope (Recladding, Air Sealing, New Insulation) Strip Mall</v>
      </c>
      <c r="C54" s="92" t="s">
        <v>112</v>
      </c>
      <c r="D54" s="90" t="s">
        <v>80</v>
      </c>
      <c r="E54" s="87">
        <v>0.21</v>
      </c>
      <c r="F54" s="87">
        <v>0.3</v>
      </c>
      <c r="G54" s="87">
        <v>0.21</v>
      </c>
      <c r="H54" s="87">
        <v>0.3</v>
      </c>
      <c r="I54" s="87">
        <f t="shared" si="1"/>
        <v>0.255</v>
      </c>
    </row>
    <row r="55" spans="1:9" ht="28.5" hidden="1" x14ac:dyDescent="0.2">
      <c r="A55" s="86" t="s">
        <v>126</v>
      </c>
      <c r="B55" s="86" t="str">
        <f t="shared" si="0"/>
        <v>Domestic Hot Water - Electric Water HeaterStrip Mall</v>
      </c>
      <c r="C55" s="92" t="s">
        <v>99</v>
      </c>
      <c r="D55" s="90" t="s">
        <v>80</v>
      </c>
      <c r="E55" s="87">
        <v>0.01</v>
      </c>
      <c r="F55" s="87">
        <v>0.05</v>
      </c>
      <c r="G55" s="87">
        <v>0.01</v>
      </c>
      <c r="H55" s="87">
        <v>0.1</v>
      </c>
      <c r="I55" s="87">
        <f t="shared" si="1"/>
        <v>5.5E-2</v>
      </c>
    </row>
    <row r="56" spans="1:9" ht="57" hidden="1" x14ac:dyDescent="0.2">
      <c r="A56" s="86" t="s">
        <v>127</v>
      </c>
      <c r="B56" s="86" t="str">
        <f t="shared" si="0"/>
        <v>Heating &amp; Cooling System - Rooftop Air Source Heat Pumps with Backup Electric HeatStrip Mall</v>
      </c>
      <c r="C56" s="92" t="s">
        <v>102</v>
      </c>
      <c r="D56" s="90" t="s">
        <v>80</v>
      </c>
      <c r="E56" s="87">
        <v>0.11</v>
      </c>
      <c r="F56" s="87">
        <v>0.2</v>
      </c>
      <c r="G56" s="87">
        <v>0.2</v>
      </c>
      <c r="H56" s="87">
        <v>0.55000000000000004</v>
      </c>
      <c r="I56" s="87">
        <f t="shared" si="1"/>
        <v>0.375</v>
      </c>
    </row>
    <row r="57" spans="1:9" ht="28.5" hidden="1" x14ac:dyDescent="0.2">
      <c r="A57" s="86" t="s">
        <v>127</v>
      </c>
      <c r="B57" s="86" t="str">
        <f t="shared" si="0"/>
        <v>Ventilation Systems - Energy Recovery Ventilator (ERV)Strip Mall</v>
      </c>
      <c r="C57" s="92" t="s">
        <v>109</v>
      </c>
      <c r="D57" s="90" t="s">
        <v>80</v>
      </c>
      <c r="E57" s="87">
        <v>0.01</v>
      </c>
      <c r="F57" s="87">
        <v>0.05</v>
      </c>
      <c r="G57" s="87">
        <v>0.01</v>
      </c>
      <c r="H57" s="87">
        <v>0.1</v>
      </c>
      <c r="I57" s="87">
        <f t="shared" si="1"/>
        <v>5.5E-2</v>
      </c>
    </row>
    <row r="58" spans="1:9" hidden="1" x14ac:dyDescent="0.2">
      <c r="A58" s="117" t="s">
        <v>14</v>
      </c>
      <c r="B58" s="86" t="str">
        <f t="shared" si="0"/>
        <v>Building Automation SystemStrip Mall</v>
      </c>
      <c r="C58" s="92" t="s">
        <v>38</v>
      </c>
      <c r="D58" s="90" t="s">
        <v>80</v>
      </c>
      <c r="E58" s="87">
        <v>-0.15</v>
      </c>
      <c r="F58" s="87">
        <v>0.15</v>
      </c>
      <c r="G58" s="87">
        <v>-0.15</v>
      </c>
      <c r="H58" s="87">
        <v>0.15</v>
      </c>
      <c r="I58" s="87">
        <f t="shared" si="1"/>
        <v>0</v>
      </c>
    </row>
    <row r="59" spans="1:9" hidden="1" x14ac:dyDescent="0.2">
      <c r="A59" s="86" t="s">
        <v>129</v>
      </c>
      <c r="B59" s="86" t="str">
        <f t="shared" si="0"/>
        <v>Appliance UpgradesStrip Mall</v>
      </c>
      <c r="C59" s="92" t="s">
        <v>85</v>
      </c>
      <c r="D59" s="90" t="s">
        <v>80</v>
      </c>
      <c r="E59" s="87">
        <v>0.01</v>
      </c>
      <c r="F59" s="87">
        <v>0.02</v>
      </c>
      <c r="G59" s="87">
        <v>0</v>
      </c>
      <c r="H59" s="87">
        <v>0.01</v>
      </c>
      <c r="I59" s="87">
        <f t="shared" si="1"/>
        <v>5.0000000000000001E-3</v>
      </c>
    </row>
    <row r="60" spans="1:9" hidden="1" x14ac:dyDescent="0.2">
      <c r="A60" s="86" t="s">
        <v>129</v>
      </c>
      <c r="B60" s="86" t="str">
        <f t="shared" si="0"/>
        <v>Lighting and Lighting ControlsStrip Mall</v>
      </c>
      <c r="C60" s="92" t="s">
        <v>86</v>
      </c>
      <c r="D60" s="90" t="s">
        <v>80</v>
      </c>
      <c r="E60" s="87">
        <v>0.01</v>
      </c>
      <c r="F60" s="87">
        <v>0.1</v>
      </c>
      <c r="G60" s="87">
        <v>0.01</v>
      </c>
      <c r="H60" s="87">
        <v>0.1</v>
      </c>
      <c r="I60" s="87">
        <f t="shared" si="1"/>
        <v>5.5E-2</v>
      </c>
    </row>
    <row r="61" spans="1:9" hidden="1" x14ac:dyDescent="0.2">
      <c r="A61" s="117" t="s">
        <v>14</v>
      </c>
      <c r="B61" s="86" t="str">
        <f t="shared" si="0"/>
        <v>Battery storageStrip Mall</v>
      </c>
      <c r="C61" s="92" t="s">
        <v>39</v>
      </c>
      <c r="D61" s="90" t="s">
        <v>80</v>
      </c>
      <c r="E61" s="87">
        <v>0</v>
      </c>
      <c r="F61" s="87">
        <v>0</v>
      </c>
      <c r="G61" s="87">
        <v>0</v>
      </c>
      <c r="H61" s="87">
        <v>0.01</v>
      </c>
      <c r="I61" s="87">
        <f t="shared" si="1"/>
        <v>5.0000000000000001E-3</v>
      </c>
    </row>
    <row r="62" spans="1:9" hidden="1" x14ac:dyDescent="0.2">
      <c r="A62" s="117" t="s">
        <v>14</v>
      </c>
      <c r="B62" s="86" t="str">
        <f t="shared" si="0"/>
        <v>Renewables - Solar PVStrip Mall</v>
      </c>
      <c r="C62" s="92" t="s">
        <v>89</v>
      </c>
      <c r="D62" s="90" t="s">
        <v>80</v>
      </c>
      <c r="E62" s="87">
        <v>0.01</v>
      </c>
      <c r="F62" s="87">
        <v>0.1</v>
      </c>
      <c r="G62" s="87">
        <v>0.01</v>
      </c>
      <c r="H62" s="87">
        <v>0.03</v>
      </c>
      <c r="I62" s="87">
        <f t="shared" si="1"/>
        <v>0.02</v>
      </c>
    </row>
    <row r="63" spans="1:9" ht="42.75" hidden="1" x14ac:dyDescent="0.2">
      <c r="A63" s="86" t="s">
        <v>125</v>
      </c>
      <c r="B63" s="86" t="str">
        <f t="shared" si="0"/>
        <v>Building Envelope - High Performance Glazing with Enhanced Air SealingMixed Use</v>
      </c>
      <c r="C63" s="92" t="s">
        <v>95</v>
      </c>
      <c r="D63" s="90" t="s">
        <v>81</v>
      </c>
      <c r="E63" s="87">
        <v>0.01</v>
      </c>
      <c r="F63" s="87">
        <v>0.1</v>
      </c>
      <c r="G63" s="87">
        <v>0.01</v>
      </c>
      <c r="H63" s="87">
        <v>0.1</v>
      </c>
      <c r="I63" s="87">
        <f t="shared" si="1"/>
        <v>5.5E-2</v>
      </c>
    </row>
    <row r="64" spans="1:9" ht="57" hidden="1" x14ac:dyDescent="0.2">
      <c r="A64" s="86" t="s">
        <v>125</v>
      </c>
      <c r="B64" s="86" t="str">
        <f t="shared" si="0"/>
        <v>Building Envelope - High Performance Envelope (Recladding, Air Sealing, New Insulation) Mixed Use</v>
      </c>
      <c r="C64" s="92" t="s">
        <v>112</v>
      </c>
      <c r="D64" s="90" t="s">
        <v>81</v>
      </c>
      <c r="E64" s="87">
        <v>0.11</v>
      </c>
      <c r="F64" s="87">
        <v>0.2</v>
      </c>
      <c r="G64" s="87">
        <v>0.11</v>
      </c>
      <c r="H64" s="87">
        <v>0.2</v>
      </c>
      <c r="I64" s="87">
        <f t="shared" si="1"/>
        <v>0.155</v>
      </c>
    </row>
    <row r="65" spans="1:9" ht="42.75" hidden="1" x14ac:dyDescent="0.2">
      <c r="A65" s="86" t="s">
        <v>126</v>
      </c>
      <c r="B65" s="86" t="str">
        <f t="shared" si="0"/>
        <v>Domestic Hot Water - Heat Pump and Electric Resistance Water HeatersMixed Use</v>
      </c>
      <c r="C65" s="92" t="s">
        <v>114</v>
      </c>
      <c r="D65" s="90" t="s">
        <v>81</v>
      </c>
      <c r="E65" s="87">
        <v>0.11</v>
      </c>
      <c r="F65" s="87">
        <v>0.2</v>
      </c>
      <c r="G65" s="87">
        <v>0.21</v>
      </c>
      <c r="H65" s="87">
        <v>0.3</v>
      </c>
      <c r="I65" s="87">
        <f t="shared" si="1"/>
        <v>0.255</v>
      </c>
    </row>
    <row r="66" spans="1:9" ht="42.75" x14ac:dyDescent="0.2">
      <c r="A66" s="86" t="s">
        <v>127</v>
      </c>
      <c r="B66" s="86" t="str">
        <f t="shared" si="0"/>
        <v>Heating &amp; Cooling Systems - Low Carbon District Energy SystemMixed Use</v>
      </c>
      <c r="C66" s="129" t="s">
        <v>136</v>
      </c>
      <c r="D66" s="90" t="s">
        <v>81</v>
      </c>
      <c r="E66" s="87">
        <v>0.21</v>
      </c>
      <c r="F66" s="87">
        <v>0.3</v>
      </c>
      <c r="G66" s="87">
        <v>0.2</v>
      </c>
      <c r="H66" s="87">
        <v>0.4</v>
      </c>
      <c r="I66" s="87">
        <f t="shared" si="1"/>
        <v>0.30000000000000004</v>
      </c>
    </row>
    <row r="67" spans="1:9" ht="28.5" hidden="1" x14ac:dyDescent="0.2">
      <c r="A67" s="86" t="s">
        <v>127</v>
      </c>
      <c r="B67" s="86" t="str">
        <f t="shared" si="0"/>
        <v>Heating &amp; Cooling Systems - Air Source Heat PumpsMixed Use</v>
      </c>
      <c r="C67" s="92" t="s">
        <v>97</v>
      </c>
      <c r="D67" s="90" t="s">
        <v>81</v>
      </c>
      <c r="E67" s="87">
        <v>0.21</v>
      </c>
      <c r="F67" s="87">
        <v>0.3</v>
      </c>
      <c r="G67" s="87">
        <v>0.2</v>
      </c>
      <c r="H67" s="87">
        <v>0.4</v>
      </c>
      <c r="I67" s="87">
        <f t="shared" si="1"/>
        <v>0.30000000000000004</v>
      </c>
    </row>
    <row r="68" spans="1:9" ht="28.5" hidden="1" x14ac:dyDescent="0.2">
      <c r="A68" s="86" t="s">
        <v>127</v>
      </c>
      <c r="B68" s="86" t="str">
        <f t="shared" si="0"/>
        <v>Heating &amp; Cooling Systems - Ground Source Heat PumpsMixed Use</v>
      </c>
      <c r="C68" s="92" t="s">
        <v>98</v>
      </c>
      <c r="D68" s="90" t="s">
        <v>81</v>
      </c>
      <c r="E68" s="87">
        <v>0.21</v>
      </c>
      <c r="F68" s="87">
        <v>0.3</v>
      </c>
      <c r="G68" s="87">
        <v>0.2</v>
      </c>
      <c r="H68" s="87">
        <v>0.4</v>
      </c>
      <c r="I68" s="87">
        <f t="shared" si="1"/>
        <v>0.30000000000000004</v>
      </c>
    </row>
    <row r="69" spans="1:9" ht="28.5" hidden="1" x14ac:dyDescent="0.2">
      <c r="A69" s="86" t="s">
        <v>127</v>
      </c>
      <c r="B69" s="86" t="str">
        <f t="shared" si="0"/>
        <v>Ventilation System - Energy Recovery Ventilators (ERV)Mixed Use</v>
      </c>
      <c r="C69" s="92" t="s">
        <v>111</v>
      </c>
      <c r="D69" s="90" t="s">
        <v>81</v>
      </c>
      <c r="E69" s="87">
        <v>0.01</v>
      </c>
      <c r="F69" s="87">
        <v>0.1</v>
      </c>
      <c r="G69" s="87">
        <v>0.01</v>
      </c>
      <c r="H69" s="87">
        <v>0.1</v>
      </c>
      <c r="I69" s="87">
        <f t="shared" ref="I69:I125" si="2">AVERAGE(G69:H69)</f>
        <v>5.5E-2</v>
      </c>
    </row>
    <row r="70" spans="1:9" hidden="1" x14ac:dyDescent="0.2">
      <c r="A70" s="117" t="s">
        <v>14</v>
      </c>
      <c r="B70" s="86" t="str">
        <f t="shared" si="0"/>
        <v>Building Automation SystemMixed Use</v>
      </c>
      <c r="C70" s="92" t="s">
        <v>38</v>
      </c>
      <c r="D70" s="90" t="s">
        <v>81</v>
      </c>
      <c r="E70" s="87">
        <v>-0.15</v>
      </c>
      <c r="F70" s="87">
        <v>0.15</v>
      </c>
      <c r="G70" s="87">
        <v>-0.15</v>
      </c>
      <c r="H70" s="87">
        <v>0.15</v>
      </c>
      <c r="I70" s="87">
        <f t="shared" si="2"/>
        <v>0</v>
      </c>
    </row>
    <row r="71" spans="1:9" hidden="1" x14ac:dyDescent="0.2">
      <c r="A71" s="86" t="s">
        <v>129</v>
      </c>
      <c r="B71" s="86" t="str">
        <f t="shared" ref="B71:B125" si="3">C71&amp;D71</f>
        <v>Appliance UpgradesMixed Use</v>
      </c>
      <c r="C71" s="92" t="s">
        <v>85</v>
      </c>
      <c r="D71" s="90" t="s">
        <v>81</v>
      </c>
      <c r="E71" s="87">
        <v>0.01</v>
      </c>
      <c r="F71" s="87">
        <v>0.1</v>
      </c>
      <c r="G71" s="87">
        <v>0.01</v>
      </c>
      <c r="H71" s="87">
        <v>0.1</v>
      </c>
      <c r="I71" s="87">
        <f t="shared" si="2"/>
        <v>5.5E-2</v>
      </c>
    </row>
    <row r="72" spans="1:9" ht="42.75" hidden="1" x14ac:dyDescent="0.2">
      <c r="A72" s="86" t="s">
        <v>129</v>
      </c>
      <c r="B72" s="86" t="str">
        <f t="shared" si="3"/>
        <v>Gas Appliances - Electric and Induction Ranges &amp; Heat Pump Electric DryersMixed Use</v>
      </c>
      <c r="C72" s="92" t="s">
        <v>101</v>
      </c>
      <c r="D72" s="90" t="s">
        <v>81</v>
      </c>
      <c r="E72" s="87">
        <v>0.01</v>
      </c>
      <c r="F72" s="87">
        <v>0.1</v>
      </c>
      <c r="G72" s="87">
        <v>0.05</v>
      </c>
      <c r="H72" s="87">
        <v>0.25</v>
      </c>
      <c r="I72" s="87">
        <f t="shared" si="2"/>
        <v>0.15</v>
      </c>
    </row>
    <row r="73" spans="1:9" ht="28.5" hidden="1" x14ac:dyDescent="0.2">
      <c r="A73" s="86" t="s">
        <v>129</v>
      </c>
      <c r="B73" s="86" t="str">
        <f t="shared" si="3"/>
        <v>Lighting and Lighting ControlsMixed Use</v>
      </c>
      <c r="C73" s="92" t="s">
        <v>86</v>
      </c>
      <c r="D73" s="90" t="s">
        <v>81</v>
      </c>
      <c r="E73" s="87">
        <v>0.01</v>
      </c>
      <c r="F73" s="87">
        <v>0.1</v>
      </c>
      <c r="G73" s="87">
        <v>0.01</v>
      </c>
      <c r="H73" s="87">
        <v>0.1</v>
      </c>
      <c r="I73" s="87">
        <f t="shared" si="2"/>
        <v>5.5E-2</v>
      </c>
    </row>
    <row r="74" spans="1:9" hidden="1" x14ac:dyDescent="0.2">
      <c r="A74" s="117" t="s">
        <v>14</v>
      </c>
      <c r="B74" s="86" t="str">
        <f t="shared" si="3"/>
        <v>Battery storageMixed Use</v>
      </c>
      <c r="C74" s="92" t="s">
        <v>39</v>
      </c>
      <c r="D74" s="90" t="s">
        <v>81</v>
      </c>
      <c r="E74" s="87">
        <v>0</v>
      </c>
      <c r="F74" s="87">
        <v>0</v>
      </c>
      <c r="G74" s="87">
        <v>0</v>
      </c>
      <c r="H74" s="87">
        <v>0.01</v>
      </c>
      <c r="I74" s="87">
        <f t="shared" si="2"/>
        <v>5.0000000000000001E-3</v>
      </c>
    </row>
    <row r="75" spans="1:9" hidden="1" x14ac:dyDescent="0.2">
      <c r="A75" s="117" t="s">
        <v>14</v>
      </c>
      <c r="B75" s="86" t="str">
        <f t="shared" si="3"/>
        <v>Renewables - Solar PVMixed Use</v>
      </c>
      <c r="C75" s="92" t="s">
        <v>89</v>
      </c>
      <c r="D75" s="90" t="s">
        <v>81</v>
      </c>
      <c r="E75" s="87">
        <v>0.01</v>
      </c>
      <c r="F75" s="87">
        <v>0.1</v>
      </c>
      <c r="G75" s="87">
        <v>0.01</v>
      </c>
      <c r="H75" s="87">
        <v>0.05</v>
      </c>
      <c r="I75" s="87">
        <f t="shared" si="2"/>
        <v>3.0000000000000002E-2</v>
      </c>
    </row>
    <row r="76" spans="1:9" hidden="1" x14ac:dyDescent="0.2">
      <c r="A76" s="117" t="s">
        <v>14</v>
      </c>
      <c r="B76" s="86" t="str">
        <f t="shared" si="3"/>
        <v>Renewables - Solar ThermalMixed Use</v>
      </c>
      <c r="C76" s="92" t="s">
        <v>90</v>
      </c>
      <c r="D76" s="90" t="s">
        <v>81</v>
      </c>
      <c r="E76" s="87">
        <v>0.01</v>
      </c>
      <c r="F76" s="87">
        <v>0.1</v>
      </c>
      <c r="G76" s="87">
        <v>0.01</v>
      </c>
      <c r="H76" s="87">
        <v>0.05</v>
      </c>
      <c r="I76" s="87">
        <f t="shared" si="2"/>
        <v>3.0000000000000002E-2</v>
      </c>
    </row>
    <row r="77" spans="1:9" ht="42.75" hidden="1" x14ac:dyDescent="0.2">
      <c r="A77" s="86" t="s">
        <v>125</v>
      </c>
      <c r="B77" s="86" t="str">
        <f t="shared" si="3"/>
        <v>Building Envelope - High Performance Glazing with Enhanced Air SealingCondominium</v>
      </c>
      <c r="C77" s="92" t="s">
        <v>95</v>
      </c>
      <c r="D77" s="90" t="s">
        <v>37</v>
      </c>
      <c r="E77" s="87">
        <v>0.01</v>
      </c>
      <c r="F77" s="87">
        <v>0.1</v>
      </c>
      <c r="G77" s="87">
        <v>0.01</v>
      </c>
      <c r="H77" s="87">
        <v>0.1</v>
      </c>
      <c r="I77" s="87">
        <f t="shared" si="2"/>
        <v>5.5E-2</v>
      </c>
    </row>
    <row r="78" spans="1:9" ht="57" hidden="1" x14ac:dyDescent="0.2">
      <c r="A78" s="86" t="s">
        <v>125</v>
      </c>
      <c r="B78" s="86" t="str">
        <f t="shared" si="3"/>
        <v>Building Envelope - High Performance Envelope (Recladding, Air Sealing, New Insulation) Condominium</v>
      </c>
      <c r="C78" s="92" t="s">
        <v>112</v>
      </c>
      <c r="D78" s="90" t="s">
        <v>37</v>
      </c>
      <c r="E78" s="87">
        <v>0.11</v>
      </c>
      <c r="F78" s="87">
        <v>0.2</v>
      </c>
      <c r="G78" s="87">
        <v>0.11</v>
      </c>
      <c r="H78" s="87">
        <v>0.2</v>
      </c>
      <c r="I78" s="87">
        <f t="shared" si="2"/>
        <v>0.155</v>
      </c>
    </row>
    <row r="79" spans="1:9" ht="42.75" hidden="1" x14ac:dyDescent="0.2">
      <c r="A79" s="86" t="s">
        <v>126</v>
      </c>
      <c r="B79" s="86" t="str">
        <f t="shared" si="3"/>
        <v>Domestic Hot Water - Heat pump and electric resistance water heatersCondominium</v>
      </c>
      <c r="C79" s="92" t="s">
        <v>88</v>
      </c>
      <c r="D79" s="90" t="s">
        <v>37</v>
      </c>
      <c r="E79" s="93">
        <v>0.01</v>
      </c>
      <c r="F79" s="93">
        <v>0.1</v>
      </c>
      <c r="G79" s="93">
        <v>0.01</v>
      </c>
      <c r="H79" s="93">
        <v>0.1</v>
      </c>
      <c r="I79" s="87">
        <f t="shared" si="2"/>
        <v>5.5E-2</v>
      </c>
    </row>
    <row r="80" spans="1:9" ht="42.75" x14ac:dyDescent="0.2">
      <c r="A80" s="86" t="s">
        <v>127</v>
      </c>
      <c r="B80" s="86" t="str">
        <f t="shared" si="3"/>
        <v>Heating &amp; Cooling Systems - Low Carbon District Energy SystemCondominium</v>
      </c>
      <c r="C80" s="129" t="s">
        <v>136</v>
      </c>
      <c r="D80" s="90" t="s">
        <v>37</v>
      </c>
      <c r="E80" s="87">
        <v>0.11</v>
      </c>
      <c r="F80" s="87">
        <v>0.2</v>
      </c>
      <c r="G80" s="87">
        <v>0.21</v>
      </c>
      <c r="H80" s="87">
        <v>0.3</v>
      </c>
      <c r="I80" s="87">
        <f t="shared" si="2"/>
        <v>0.255</v>
      </c>
    </row>
    <row r="81" spans="1:9" ht="28.5" hidden="1" x14ac:dyDescent="0.2">
      <c r="A81" s="86" t="s">
        <v>127</v>
      </c>
      <c r="B81" s="86" t="str">
        <f t="shared" si="3"/>
        <v>Heating &amp; Cooling Systems - Air Source Heat PumpsCondominium</v>
      </c>
      <c r="C81" s="92" t="s">
        <v>97</v>
      </c>
      <c r="D81" s="90" t="s">
        <v>37</v>
      </c>
      <c r="E81" s="87">
        <v>0.11</v>
      </c>
      <c r="F81" s="87">
        <v>0.2</v>
      </c>
      <c r="G81" s="87">
        <v>0.21</v>
      </c>
      <c r="H81" s="87">
        <v>0.3</v>
      </c>
      <c r="I81" s="87">
        <f t="shared" si="2"/>
        <v>0.255</v>
      </c>
    </row>
    <row r="82" spans="1:9" ht="28.5" hidden="1" x14ac:dyDescent="0.2">
      <c r="A82" s="86" t="s">
        <v>127</v>
      </c>
      <c r="B82" s="86" t="str">
        <f t="shared" si="3"/>
        <v>Heating &amp; Cooling Systems - Ground Source Heat PumpsCondominium</v>
      </c>
      <c r="C82" s="92" t="s">
        <v>98</v>
      </c>
      <c r="D82" s="90" t="s">
        <v>37</v>
      </c>
      <c r="E82" s="87">
        <v>0.11</v>
      </c>
      <c r="F82" s="87">
        <v>0.2</v>
      </c>
      <c r="G82" s="87">
        <v>0.21</v>
      </c>
      <c r="H82" s="87">
        <v>0.3</v>
      </c>
      <c r="I82" s="87">
        <f t="shared" si="2"/>
        <v>0.255</v>
      </c>
    </row>
    <row r="83" spans="1:9" ht="42.75" hidden="1" x14ac:dyDescent="0.2">
      <c r="A83" s="86" t="s">
        <v>127</v>
      </c>
      <c r="B83" s="86" t="str">
        <f t="shared" si="3"/>
        <v>Ventilation System - Energy Recovery Ventilation (ERV) and Electric HeatCondominium</v>
      </c>
      <c r="C83" s="92" t="s">
        <v>108</v>
      </c>
      <c r="D83" s="90" t="s">
        <v>37</v>
      </c>
      <c r="E83" s="87">
        <v>0.21</v>
      </c>
      <c r="F83" s="87">
        <v>0.3</v>
      </c>
      <c r="G83" s="87">
        <v>0.31</v>
      </c>
      <c r="H83" s="87">
        <v>0.4</v>
      </c>
      <c r="I83" s="87">
        <f t="shared" si="2"/>
        <v>0.35499999999999998</v>
      </c>
    </row>
    <row r="84" spans="1:9" ht="28.5" hidden="1" x14ac:dyDescent="0.2">
      <c r="A84" s="117" t="s">
        <v>14</v>
      </c>
      <c r="B84" s="86" t="str">
        <f t="shared" si="3"/>
        <v>Building Automation SystemCondominium</v>
      </c>
      <c r="C84" s="92" t="s">
        <v>38</v>
      </c>
      <c r="D84" s="90" t="s">
        <v>37</v>
      </c>
      <c r="E84" s="87">
        <v>-0.15</v>
      </c>
      <c r="F84" s="87">
        <v>0.15</v>
      </c>
      <c r="G84" s="87">
        <v>-0.15</v>
      </c>
      <c r="H84" s="87">
        <v>0.15</v>
      </c>
      <c r="I84" s="87">
        <f t="shared" si="2"/>
        <v>0</v>
      </c>
    </row>
    <row r="85" spans="1:9" ht="42.75" hidden="1" x14ac:dyDescent="0.2">
      <c r="A85" s="86" t="s">
        <v>129</v>
      </c>
      <c r="B85" s="86" t="str">
        <f t="shared" si="3"/>
        <v>Gas Appliances - Electric and Induction Ranges &amp; Heat Pump Electric DryersCondominium</v>
      </c>
      <c r="C85" s="92" t="s">
        <v>101</v>
      </c>
      <c r="D85" s="90" t="s">
        <v>37</v>
      </c>
      <c r="E85" s="87">
        <v>0.01</v>
      </c>
      <c r="F85" s="87">
        <v>0.1</v>
      </c>
      <c r="G85" s="87">
        <v>0.05</v>
      </c>
      <c r="H85" s="87">
        <v>0.2</v>
      </c>
      <c r="I85" s="87">
        <f t="shared" si="2"/>
        <v>0.125</v>
      </c>
    </row>
    <row r="86" spans="1:9" ht="28.5" hidden="1" x14ac:dyDescent="0.2">
      <c r="A86" s="86" t="s">
        <v>129</v>
      </c>
      <c r="B86" s="86" t="str">
        <f t="shared" si="3"/>
        <v>Appliance Upgrades &amp; Lighting and Lighting ControlsCondominium</v>
      </c>
      <c r="C86" s="92" t="s">
        <v>96</v>
      </c>
      <c r="D86" s="90" t="s">
        <v>37</v>
      </c>
      <c r="E86" s="87">
        <v>0.11</v>
      </c>
      <c r="F86" s="87">
        <v>0.2</v>
      </c>
      <c r="G86" s="87">
        <v>0.01</v>
      </c>
      <c r="H86" s="87">
        <v>0.1</v>
      </c>
      <c r="I86" s="87">
        <f t="shared" si="2"/>
        <v>5.5E-2</v>
      </c>
    </row>
    <row r="87" spans="1:9" hidden="1" x14ac:dyDescent="0.2">
      <c r="A87" s="117" t="s">
        <v>14</v>
      </c>
      <c r="B87" s="86" t="str">
        <f t="shared" si="3"/>
        <v>Battery storageCondominium</v>
      </c>
      <c r="C87" s="92" t="s">
        <v>39</v>
      </c>
      <c r="D87" s="90" t="s">
        <v>37</v>
      </c>
      <c r="E87" s="87">
        <v>0</v>
      </c>
      <c r="F87" s="87">
        <v>0</v>
      </c>
      <c r="G87" s="87">
        <v>0</v>
      </c>
      <c r="H87" s="87">
        <v>0.01</v>
      </c>
      <c r="I87" s="87">
        <f t="shared" si="2"/>
        <v>5.0000000000000001E-3</v>
      </c>
    </row>
    <row r="88" spans="1:9" hidden="1" x14ac:dyDescent="0.2">
      <c r="A88" s="117" t="s">
        <v>14</v>
      </c>
      <c r="B88" s="86" t="str">
        <f t="shared" si="3"/>
        <v>Renewables - Solar PVCondominium</v>
      </c>
      <c r="C88" s="92" t="s">
        <v>89</v>
      </c>
      <c r="D88" s="90" t="s">
        <v>37</v>
      </c>
      <c r="E88" s="87">
        <v>0.01</v>
      </c>
      <c r="F88" s="87">
        <v>0.1</v>
      </c>
      <c r="G88" s="87">
        <v>0.01</v>
      </c>
      <c r="H88" s="87">
        <v>0.05</v>
      </c>
      <c r="I88" s="87">
        <f t="shared" si="2"/>
        <v>3.0000000000000002E-2</v>
      </c>
    </row>
    <row r="89" spans="1:9" ht="28.5" hidden="1" x14ac:dyDescent="0.2">
      <c r="A89" s="117" t="s">
        <v>14</v>
      </c>
      <c r="B89" s="86" t="str">
        <f t="shared" si="3"/>
        <v>Renewables - Solar ThermalCondominium</v>
      </c>
      <c r="C89" s="92" t="s">
        <v>90</v>
      </c>
      <c r="D89" s="90" t="s">
        <v>37</v>
      </c>
      <c r="E89" s="87">
        <v>0.01</v>
      </c>
      <c r="F89" s="87">
        <v>0.1</v>
      </c>
      <c r="G89" s="87">
        <v>0.01</v>
      </c>
      <c r="H89" s="87">
        <v>0.05</v>
      </c>
      <c r="I89" s="87">
        <f t="shared" si="2"/>
        <v>3.0000000000000002E-2</v>
      </c>
    </row>
    <row r="90" spans="1:9" ht="42.75" hidden="1" x14ac:dyDescent="0.2">
      <c r="A90" s="86" t="s">
        <v>125</v>
      </c>
      <c r="B90" s="86" t="str">
        <f t="shared" si="3"/>
        <v>Building Envelope - High Performance Glazing with Enhanced Air SealingLow Rise Rental Apartment</v>
      </c>
      <c r="C90" s="92" t="s">
        <v>95</v>
      </c>
      <c r="D90" s="90" t="s">
        <v>82</v>
      </c>
      <c r="E90" s="87">
        <v>0.11</v>
      </c>
      <c r="F90" s="87">
        <v>0.2</v>
      </c>
      <c r="G90" s="87">
        <v>0.01</v>
      </c>
      <c r="H90" s="87">
        <v>0.1</v>
      </c>
      <c r="I90" s="87">
        <f t="shared" si="2"/>
        <v>5.5E-2</v>
      </c>
    </row>
    <row r="91" spans="1:9" ht="42.75" hidden="1" x14ac:dyDescent="0.2">
      <c r="A91" s="86" t="s">
        <v>125</v>
      </c>
      <c r="B91" s="86" t="str">
        <f t="shared" si="3"/>
        <v>Building Envelope - High Performance Glazing, Wall Insulation, &amp; Roof InsulationLow Rise Rental Apartment</v>
      </c>
      <c r="C91" s="92" t="s">
        <v>113</v>
      </c>
      <c r="D91" s="90" t="s">
        <v>82</v>
      </c>
      <c r="E91" s="87">
        <v>0.11</v>
      </c>
      <c r="F91" s="87">
        <v>0.2</v>
      </c>
      <c r="G91" s="87">
        <v>0.11</v>
      </c>
      <c r="H91" s="87">
        <v>0.2</v>
      </c>
      <c r="I91" s="87">
        <f t="shared" si="2"/>
        <v>0.155</v>
      </c>
    </row>
    <row r="92" spans="1:9" ht="42.75" hidden="1" x14ac:dyDescent="0.2">
      <c r="A92" s="86" t="s">
        <v>126</v>
      </c>
      <c r="B92" s="86" t="str">
        <f t="shared" si="3"/>
        <v>Domestic Hot Water - Heat pump and electric resistance water heatersLow Rise Rental Apartment</v>
      </c>
      <c r="C92" s="92" t="s">
        <v>88</v>
      </c>
      <c r="D92" s="90" t="s">
        <v>82</v>
      </c>
      <c r="E92" s="87">
        <v>0.11</v>
      </c>
      <c r="F92" s="87">
        <v>0.2</v>
      </c>
      <c r="G92" s="87">
        <v>0.21</v>
      </c>
      <c r="H92" s="87">
        <v>0.3</v>
      </c>
      <c r="I92" s="87">
        <f t="shared" si="2"/>
        <v>0.255</v>
      </c>
    </row>
    <row r="93" spans="1:9" ht="57" x14ac:dyDescent="0.2">
      <c r="A93" s="86" t="s">
        <v>127</v>
      </c>
      <c r="B93" s="86" t="str">
        <f t="shared" si="3"/>
        <v>Heating, Cooling, Ventilation Systems - Low Carbon District Energy System + Energy Recovery VentilatorsLow Rise Rental Apartment</v>
      </c>
      <c r="C93" s="129" t="s">
        <v>137</v>
      </c>
      <c r="D93" s="90" t="s">
        <v>82</v>
      </c>
      <c r="E93" s="87">
        <v>0.21</v>
      </c>
      <c r="F93" s="87">
        <v>0.3</v>
      </c>
      <c r="G93" s="87">
        <v>0.31</v>
      </c>
      <c r="H93" s="87">
        <v>0.4</v>
      </c>
      <c r="I93" s="87">
        <f t="shared" si="2"/>
        <v>0.35499999999999998</v>
      </c>
    </row>
    <row r="94" spans="1:9" ht="57" hidden="1" x14ac:dyDescent="0.2">
      <c r="A94" s="86" t="s">
        <v>127</v>
      </c>
      <c r="B94" s="86" t="str">
        <f t="shared" si="3"/>
        <v>Heating, Cooling, Ventilation Systems - Air Source Heat Pumps + Energy Recovery VentilatorsLow Rise Rental Apartment</v>
      </c>
      <c r="C94" s="92" t="s">
        <v>103</v>
      </c>
      <c r="D94" s="90" t="s">
        <v>82</v>
      </c>
      <c r="E94" s="87">
        <v>0.21</v>
      </c>
      <c r="F94" s="87">
        <v>0.3</v>
      </c>
      <c r="G94" s="87">
        <v>0.31</v>
      </c>
      <c r="H94" s="87">
        <v>0.4</v>
      </c>
      <c r="I94" s="87">
        <f t="shared" si="2"/>
        <v>0.35499999999999998</v>
      </c>
    </row>
    <row r="95" spans="1:9" ht="57" hidden="1" x14ac:dyDescent="0.2">
      <c r="A95" s="86" t="s">
        <v>127</v>
      </c>
      <c r="B95" s="86" t="str">
        <f t="shared" si="3"/>
        <v>Heating, Cooling, Ventilation Systems - Ground Source Heat Pumps + Energy Recovery VentilatorsLow Rise Rental Apartment</v>
      </c>
      <c r="C95" s="92" t="s">
        <v>105</v>
      </c>
      <c r="D95" s="90" t="s">
        <v>82</v>
      </c>
      <c r="E95" s="87">
        <v>0.21</v>
      </c>
      <c r="F95" s="87">
        <v>0.3</v>
      </c>
      <c r="G95" s="87">
        <v>0.31</v>
      </c>
      <c r="H95" s="87">
        <v>0.4</v>
      </c>
      <c r="I95" s="87">
        <f t="shared" si="2"/>
        <v>0.35499999999999998</v>
      </c>
    </row>
    <row r="96" spans="1:9" ht="28.5" hidden="1" x14ac:dyDescent="0.2">
      <c r="A96" s="117" t="s">
        <v>14</v>
      </c>
      <c r="B96" s="86" t="str">
        <f t="shared" si="3"/>
        <v>Building Automation SystemLow Rise Rental Apartment</v>
      </c>
      <c r="C96" s="92" t="s">
        <v>38</v>
      </c>
      <c r="D96" s="90" t="s">
        <v>82</v>
      </c>
      <c r="E96" s="87">
        <v>-0.15</v>
      </c>
      <c r="F96" s="87">
        <v>0.15</v>
      </c>
      <c r="G96" s="87">
        <v>-0.15</v>
      </c>
      <c r="H96" s="87">
        <v>0.15</v>
      </c>
      <c r="I96" s="87">
        <f t="shared" si="2"/>
        <v>0</v>
      </c>
    </row>
    <row r="97" spans="1:9" ht="57" hidden="1" x14ac:dyDescent="0.2">
      <c r="A97" s="86" t="s">
        <v>129</v>
      </c>
      <c r="B97" s="86" t="str">
        <f t="shared" si="3"/>
        <v>Gas Appliances - Electric and Induction Ranges &amp; Heat Pump Electric DryersLow Rise Rental Apartment</v>
      </c>
      <c r="C97" s="92" t="s">
        <v>101</v>
      </c>
      <c r="D97" s="90" t="s">
        <v>82</v>
      </c>
      <c r="E97" s="87">
        <v>0.01</v>
      </c>
      <c r="F97" s="87">
        <v>0.1</v>
      </c>
      <c r="G97" s="87">
        <v>0.05</v>
      </c>
      <c r="H97" s="87">
        <v>0.2</v>
      </c>
      <c r="I97" s="87">
        <f t="shared" si="2"/>
        <v>0.125</v>
      </c>
    </row>
    <row r="98" spans="1:9" ht="42.75" hidden="1" x14ac:dyDescent="0.2">
      <c r="A98" s="86" t="s">
        <v>129</v>
      </c>
      <c r="B98" s="86" t="str">
        <f t="shared" si="3"/>
        <v>Appliance Upgrades &amp; Lighting and Lighting ControlsLow Rise Rental Apartment</v>
      </c>
      <c r="C98" s="92" t="s">
        <v>96</v>
      </c>
      <c r="D98" s="90" t="s">
        <v>82</v>
      </c>
      <c r="E98" s="87">
        <v>0.11</v>
      </c>
      <c r="F98" s="87">
        <v>0.2</v>
      </c>
      <c r="G98" s="87">
        <v>0.01</v>
      </c>
      <c r="H98" s="87">
        <v>0.1</v>
      </c>
      <c r="I98" s="87">
        <f t="shared" si="2"/>
        <v>5.5E-2</v>
      </c>
    </row>
    <row r="99" spans="1:9" ht="28.5" hidden="1" x14ac:dyDescent="0.2">
      <c r="A99" s="117" t="s">
        <v>14</v>
      </c>
      <c r="B99" s="86" t="str">
        <f t="shared" si="3"/>
        <v>Battery storageLow Rise Rental Apartment</v>
      </c>
      <c r="C99" s="92" t="s">
        <v>39</v>
      </c>
      <c r="D99" s="90" t="s">
        <v>82</v>
      </c>
      <c r="E99" s="87">
        <v>0</v>
      </c>
      <c r="F99" s="87">
        <v>0</v>
      </c>
      <c r="G99" s="87">
        <v>0</v>
      </c>
      <c r="H99" s="87">
        <v>0.01</v>
      </c>
      <c r="I99" s="87">
        <f t="shared" si="2"/>
        <v>5.0000000000000001E-3</v>
      </c>
    </row>
    <row r="100" spans="1:9" ht="28.5" hidden="1" x14ac:dyDescent="0.2">
      <c r="A100" s="117" t="s">
        <v>14</v>
      </c>
      <c r="B100" s="86" t="str">
        <f t="shared" si="3"/>
        <v>Renewables - Solar PVLow Rise Rental Apartment</v>
      </c>
      <c r="C100" s="92" t="s">
        <v>89</v>
      </c>
      <c r="D100" s="90" t="s">
        <v>82</v>
      </c>
      <c r="E100" s="87">
        <v>0.01</v>
      </c>
      <c r="F100" s="87">
        <v>0.1</v>
      </c>
      <c r="G100" s="87">
        <v>0.01</v>
      </c>
      <c r="H100" s="87">
        <v>0.05</v>
      </c>
      <c r="I100" s="87">
        <f t="shared" si="2"/>
        <v>3.0000000000000002E-2</v>
      </c>
    </row>
    <row r="101" spans="1:9" ht="28.5" hidden="1" x14ac:dyDescent="0.2">
      <c r="A101" s="117" t="s">
        <v>14</v>
      </c>
      <c r="B101" s="86" t="str">
        <f t="shared" si="3"/>
        <v>Renewables - Solar ThermalLow Rise Rental Apartment</v>
      </c>
      <c r="C101" s="92" t="s">
        <v>90</v>
      </c>
      <c r="D101" s="90" t="s">
        <v>82</v>
      </c>
      <c r="E101" s="87">
        <v>0.01</v>
      </c>
      <c r="F101" s="87">
        <v>0.1</v>
      </c>
      <c r="G101" s="87">
        <v>0.01</v>
      </c>
      <c r="H101" s="87">
        <v>0.05</v>
      </c>
      <c r="I101" s="87">
        <f t="shared" si="2"/>
        <v>3.0000000000000002E-2</v>
      </c>
    </row>
    <row r="102" spans="1:9" ht="42.75" hidden="1" x14ac:dyDescent="0.2">
      <c r="A102" s="86" t="s">
        <v>125</v>
      </c>
      <c r="B102" s="86" t="str">
        <f t="shared" si="3"/>
        <v>Building Envelope - High Performance Glazing with Enhanced Air SealingSingle Family Home Attached</v>
      </c>
      <c r="C102" s="92" t="s">
        <v>95</v>
      </c>
      <c r="D102" s="90" t="s">
        <v>83</v>
      </c>
      <c r="E102" s="87">
        <v>0.01</v>
      </c>
      <c r="F102" s="87">
        <v>0.1</v>
      </c>
      <c r="G102" s="87">
        <v>0.01</v>
      </c>
      <c r="H102" s="87">
        <v>0.1</v>
      </c>
      <c r="I102" s="87">
        <f t="shared" si="2"/>
        <v>5.5E-2</v>
      </c>
    </row>
    <row r="103" spans="1:9" ht="42.75" hidden="1" x14ac:dyDescent="0.2">
      <c r="A103" s="86" t="s">
        <v>125</v>
      </c>
      <c r="B103" s="86" t="str">
        <f t="shared" si="3"/>
        <v>Building Envelope - High Performance Glazing, Wall Insulation, &amp; Roof InsulationSingle Family Home Attached</v>
      </c>
      <c r="C103" s="92" t="s">
        <v>113</v>
      </c>
      <c r="D103" s="90" t="s">
        <v>83</v>
      </c>
      <c r="E103" s="87">
        <v>0.11</v>
      </c>
      <c r="F103" s="87">
        <v>0.2</v>
      </c>
      <c r="G103" s="87">
        <v>0.11</v>
      </c>
      <c r="H103" s="87">
        <v>0.2</v>
      </c>
      <c r="I103" s="87">
        <f t="shared" si="2"/>
        <v>0.155</v>
      </c>
    </row>
    <row r="104" spans="1:9" ht="28.5" hidden="1" x14ac:dyDescent="0.2">
      <c r="A104" s="86" t="s">
        <v>126</v>
      </c>
      <c r="B104" s="86" t="str">
        <f t="shared" si="3"/>
        <v>Domestic Hot Water - Electric Water HeaterSingle Family Home Attached</v>
      </c>
      <c r="C104" s="92" t="s">
        <v>99</v>
      </c>
      <c r="D104" s="90" t="s">
        <v>83</v>
      </c>
      <c r="E104" s="87">
        <v>0.11</v>
      </c>
      <c r="F104" s="87">
        <v>0.2</v>
      </c>
      <c r="G104" s="87">
        <v>0.11</v>
      </c>
      <c r="H104" s="87">
        <v>0.2</v>
      </c>
      <c r="I104" s="87">
        <f t="shared" si="2"/>
        <v>0.155</v>
      </c>
    </row>
    <row r="105" spans="1:9" ht="42.75" hidden="1" x14ac:dyDescent="0.2">
      <c r="A105" s="86" t="s">
        <v>127</v>
      </c>
      <c r="B105" s="86" t="str">
        <f t="shared" si="3"/>
        <v>Heating &amp; Cooling Systems - Air Source Heat PumpsSingle Family Home Attached</v>
      </c>
      <c r="C105" s="92" t="s">
        <v>97</v>
      </c>
      <c r="D105" s="90" t="s">
        <v>83</v>
      </c>
      <c r="E105" s="87">
        <v>0.01</v>
      </c>
      <c r="F105" s="87">
        <v>0.45</v>
      </c>
      <c r="G105" s="87">
        <v>0.01</v>
      </c>
      <c r="H105" s="87">
        <v>0.45</v>
      </c>
      <c r="I105" s="87">
        <f t="shared" si="2"/>
        <v>0.23</v>
      </c>
    </row>
    <row r="106" spans="1:9" ht="42.75" hidden="1" x14ac:dyDescent="0.2">
      <c r="A106" s="86" t="s">
        <v>127</v>
      </c>
      <c r="B106" s="86" t="str">
        <f t="shared" si="3"/>
        <v>Heating &amp; Cooling Systems - Ground Source Heat PumpsSingle Family Home Attached</v>
      </c>
      <c r="C106" s="92" t="s">
        <v>98</v>
      </c>
      <c r="D106" s="90" t="s">
        <v>83</v>
      </c>
      <c r="E106" s="87">
        <v>0.01</v>
      </c>
      <c r="F106" s="87">
        <v>0.45</v>
      </c>
      <c r="G106" s="87">
        <v>0.01</v>
      </c>
      <c r="H106" s="87">
        <v>0.45</v>
      </c>
      <c r="I106" s="87">
        <f t="shared" si="2"/>
        <v>0.23</v>
      </c>
    </row>
    <row r="107" spans="1:9" ht="42.75" hidden="1" x14ac:dyDescent="0.2">
      <c r="A107" s="86" t="s">
        <v>127</v>
      </c>
      <c r="B107" s="86" t="str">
        <f t="shared" si="3"/>
        <v>Ventilation System - Central Energy Recovery Ventilator (ERV)Single Family Home Attached</v>
      </c>
      <c r="C107" s="92" t="s">
        <v>106</v>
      </c>
      <c r="D107" s="90" t="s">
        <v>83</v>
      </c>
      <c r="E107" s="87">
        <v>0.01</v>
      </c>
      <c r="F107" s="87">
        <v>0.05</v>
      </c>
      <c r="G107" s="87">
        <v>0.01</v>
      </c>
      <c r="H107" s="87">
        <v>0.05</v>
      </c>
      <c r="I107" s="87">
        <f t="shared" si="2"/>
        <v>3.0000000000000002E-2</v>
      </c>
    </row>
    <row r="108" spans="1:9" ht="42.75" hidden="1" x14ac:dyDescent="0.2">
      <c r="A108" s="86" t="s">
        <v>127</v>
      </c>
      <c r="B108" s="86" t="str">
        <f t="shared" si="3"/>
        <v>Ventilation System - Local Energy Recovery Ventilator (ERV)Single Family Home Attached</v>
      </c>
      <c r="C108" s="92" t="s">
        <v>107</v>
      </c>
      <c r="D108" s="90" t="s">
        <v>83</v>
      </c>
      <c r="E108" s="87">
        <v>0.01</v>
      </c>
      <c r="F108" s="87">
        <v>0.05</v>
      </c>
      <c r="G108" s="87">
        <v>0.01</v>
      </c>
      <c r="H108" s="87">
        <v>0.05</v>
      </c>
      <c r="I108" s="87">
        <f t="shared" si="2"/>
        <v>3.0000000000000002E-2</v>
      </c>
    </row>
    <row r="109" spans="1:9" ht="57" hidden="1" x14ac:dyDescent="0.2">
      <c r="A109" s="86" t="s">
        <v>129</v>
      </c>
      <c r="B109" s="86" t="str">
        <f t="shared" si="3"/>
        <v>Gas Appliances - Electric and Induction Ranges &amp; Heat Pump Electric DryersSingle Family Home Attached</v>
      </c>
      <c r="C109" s="92" t="s">
        <v>101</v>
      </c>
      <c r="D109" s="90" t="s">
        <v>83</v>
      </c>
      <c r="E109" s="87">
        <v>0.01</v>
      </c>
      <c r="F109" s="87">
        <v>0.1</v>
      </c>
      <c r="G109" s="87">
        <v>0.05</v>
      </c>
      <c r="H109" s="87">
        <v>0.2</v>
      </c>
      <c r="I109" s="87">
        <f t="shared" si="2"/>
        <v>0.125</v>
      </c>
    </row>
    <row r="110" spans="1:9" ht="42.75" hidden="1" x14ac:dyDescent="0.2">
      <c r="A110" s="86" t="s">
        <v>129</v>
      </c>
      <c r="B110" s="86" t="str">
        <f t="shared" si="3"/>
        <v>Appliance Upgrades &amp; Lighting and Lighting ControlsSingle Family Home Attached</v>
      </c>
      <c r="C110" s="92" t="s">
        <v>96</v>
      </c>
      <c r="D110" s="90" t="s">
        <v>83</v>
      </c>
      <c r="E110" s="87">
        <v>0.11</v>
      </c>
      <c r="F110" s="87">
        <v>0.2</v>
      </c>
      <c r="G110" s="87">
        <v>0.01</v>
      </c>
      <c r="H110" s="87">
        <v>0.1</v>
      </c>
      <c r="I110" s="87">
        <f t="shared" si="2"/>
        <v>5.5E-2</v>
      </c>
    </row>
    <row r="111" spans="1:9" ht="28.5" hidden="1" x14ac:dyDescent="0.2">
      <c r="A111" s="117" t="s">
        <v>14</v>
      </c>
      <c r="B111" s="86" t="str">
        <f t="shared" si="3"/>
        <v>Battery storageSingle Family Home Attached</v>
      </c>
      <c r="C111" s="92" t="s">
        <v>39</v>
      </c>
      <c r="D111" s="90" t="s">
        <v>83</v>
      </c>
      <c r="E111" s="87">
        <v>0</v>
      </c>
      <c r="F111" s="87">
        <v>0</v>
      </c>
      <c r="G111" s="87">
        <v>0</v>
      </c>
      <c r="H111" s="87">
        <v>0.01</v>
      </c>
      <c r="I111" s="87">
        <f t="shared" si="2"/>
        <v>5.0000000000000001E-3</v>
      </c>
    </row>
    <row r="112" spans="1:9" ht="28.5" hidden="1" x14ac:dyDescent="0.2">
      <c r="A112" s="117" t="s">
        <v>14</v>
      </c>
      <c r="B112" s="86" t="str">
        <f t="shared" si="3"/>
        <v>Renewables - Solar PVSingle Family Home Attached</v>
      </c>
      <c r="C112" s="92" t="s">
        <v>89</v>
      </c>
      <c r="D112" s="90" t="s">
        <v>83</v>
      </c>
      <c r="E112" s="87">
        <v>0.01</v>
      </c>
      <c r="F112" s="87">
        <v>0.1</v>
      </c>
      <c r="G112" s="87">
        <v>0.01</v>
      </c>
      <c r="H112" s="87">
        <v>0.05</v>
      </c>
      <c r="I112" s="87">
        <f t="shared" si="2"/>
        <v>3.0000000000000002E-2</v>
      </c>
    </row>
    <row r="113" spans="1:9" ht="28.5" hidden="1" x14ac:dyDescent="0.2">
      <c r="A113" s="117" t="s">
        <v>14</v>
      </c>
      <c r="B113" s="86" t="str">
        <f t="shared" si="3"/>
        <v>Renewables - Solar ThermalSingle Family Home Attached</v>
      </c>
      <c r="C113" s="92" t="s">
        <v>90</v>
      </c>
      <c r="D113" s="90" t="s">
        <v>83</v>
      </c>
      <c r="E113" s="87">
        <v>0.05</v>
      </c>
      <c r="F113" s="87">
        <v>0.15</v>
      </c>
      <c r="G113" s="87">
        <v>0.1</v>
      </c>
      <c r="H113" s="87">
        <v>0.2</v>
      </c>
      <c r="I113" s="87">
        <f t="shared" si="2"/>
        <v>0.15000000000000002</v>
      </c>
    </row>
    <row r="114" spans="1:9" ht="42.75" hidden="1" x14ac:dyDescent="0.2">
      <c r="A114" s="86" t="s">
        <v>125</v>
      </c>
      <c r="B114" s="86" t="str">
        <f t="shared" si="3"/>
        <v>Building Envelope - High Performance Glazing with Enhanced Air SealingSingle Family Home Detached</v>
      </c>
      <c r="C114" s="92" t="s">
        <v>95</v>
      </c>
      <c r="D114" s="90" t="s">
        <v>84</v>
      </c>
      <c r="E114" s="87">
        <v>0.01</v>
      </c>
      <c r="F114" s="87">
        <v>0.1</v>
      </c>
      <c r="G114" s="87">
        <v>0.01</v>
      </c>
      <c r="H114" s="87">
        <v>0.1</v>
      </c>
      <c r="I114" s="87">
        <f t="shared" si="2"/>
        <v>5.5E-2</v>
      </c>
    </row>
    <row r="115" spans="1:9" ht="57" hidden="1" x14ac:dyDescent="0.2">
      <c r="A115" s="86" t="s">
        <v>125</v>
      </c>
      <c r="B115" s="86" t="str">
        <f t="shared" si="3"/>
        <v>Building Envelope - High Performance Glazing, Wall Insulation, &amp; Roof InsulationSingle Family Home Detached</v>
      </c>
      <c r="C115" s="92" t="s">
        <v>113</v>
      </c>
      <c r="D115" s="90" t="s">
        <v>84</v>
      </c>
      <c r="E115" s="87">
        <v>0.11</v>
      </c>
      <c r="F115" s="87">
        <v>0.2</v>
      </c>
      <c r="G115" s="87">
        <v>0.11</v>
      </c>
      <c r="H115" s="87">
        <v>0.2</v>
      </c>
      <c r="I115" s="87">
        <f t="shared" si="2"/>
        <v>0.155</v>
      </c>
    </row>
    <row r="116" spans="1:9" ht="28.5" hidden="1" x14ac:dyDescent="0.2">
      <c r="A116" s="86" t="s">
        <v>126</v>
      </c>
      <c r="B116" s="86" t="str">
        <f t="shared" si="3"/>
        <v>Domestic Hot Water - Electric Water HeaterSingle Family Home Detached</v>
      </c>
      <c r="C116" s="92" t="s">
        <v>99</v>
      </c>
      <c r="D116" s="90" t="s">
        <v>84</v>
      </c>
      <c r="E116" s="87">
        <v>0.21</v>
      </c>
      <c r="F116" s="87">
        <v>0.3</v>
      </c>
      <c r="G116" s="87">
        <v>0.21</v>
      </c>
      <c r="H116" s="87">
        <v>0.3</v>
      </c>
      <c r="I116" s="87">
        <f t="shared" si="2"/>
        <v>0.255</v>
      </c>
    </row>
    <row r="117" spans="1:9" ht="42.75" hidden="1" x14ac:dyDescent="0.2">
      <c r="A117" s="86" t="s">
        <v>127</v>
      </c>
      <c r="B117" s="86" t="str">
        <f t="shared" si="3"/>
        <v>Heating &amp; Cooling Systems - Air Source Heat PumpsSingle Family Home Detached</v>
      </c>
      <c r="C117" s="92" t="s">
        <v>97</v>
      </c>
      <c r="D117" s="90" t="s">
        <v>84</v>
      </c>
      <c r="E117" s="87">
        <v>0.01</v>
      </c>
      <c r="F117" s="87">
        <v>0.55000000000000004</v>
      </c>
      <c r="G117" s="87">
        <v>0.01</v>
      </c>
      <c r="H117" s="87">
        <v>0.55000000000000004</v>
      </c>
      <c r="I117" s="87">
        <f t="shared" si="2"/>
        <v>0.28000000000000003</v>
      </c>
    </row>
    <row r="118" spans="1:9" ht="42.75" hidden="1" x14ac:dyDescent="0.2">
      <c r="A118" s="86" t="s">
        <v>127</v>
      </c>
      <c r="B118" s="86" t="str">
        <f t="shared" si="3"/>
        <v>Heating &amp; Cooling Systems - Ground Source Heat PumpsSingle Family Home Detached</v>
      </c>
      <c r="C118" s="92" t="s">
        <v>98</v>
      </c>
      <c r="D118" s="90" t="s">
        <v>84</v>
      </c>
      <c r="E118" s="87">
        <v>0.01</v>
      </c>
      <c r="F118" s="87">
        <v>0.55000000000000004</v>
      </c>
      <c r="G118" s="87">
        <v>0.01</v>
      </c>
      <c r="H118" s="87">
        <v>0.55000000000000004</v>
      </c>
      <c r="I118" s="87">
        <f t="shared" si="2"/>
        <v>0.28000000000000003</v>
      </c>
    </row>
    <row r="119" spans="1:9" ht="42.75" hidden="1" x14ac:dyDescent="0.2">
      <c r="A119" s="86" t="s">
        <v>127</v>
      </c>
      <c r="B119" s="86" t="str">
        <f t="shared" si="3"/>
        <v>Ventilation System - Central Energy Recovery Ventilator (ERV)Single Family Home Detached</v>
      </c>
      <c r="C119" s="92" t="s">
        <v>106</v>
      </c>
      <c r="D119" s="90" t="s">
        <v>84</v>
      </c>
      <c r="E119" s="87">
        <v>0.01</v>
      </c>
      <c r="F119" s="87">
        <v>0.05</v>
      </c>
      <c r="G119" s="87">
        <v>0.01</v>
      </c>
      <c r="H119" s="87">
        <v>0.05</v>
      </c>
      <c r="I119" s="87">
        <f t="shared" si="2"/>
        <v>3.0000000000000002E-2</v>
      </c>
    </row>
    <row r="120" spans="1:9" ht="42.75" hidden="1" x14ac:dyDescent="0.2">
      <c r="A120" s="86" t="s">
        <v>127</v>
      </c>
      <c r="B120" s="86" t="str">
        <f t="shared" si="3"/>
        <v>Ventilation System - Local Energy Recovery Ventilator (ERV)Single Family Home Detached</v>
      </c>
      <c r="C120" s="92" t="s">
        <v>107</v>
      </c>
      <c r="D120" s="90" t="s">
        <v>84</v>
      </c>
      <c r="E120" s="87">
        <v>0.01</v>
      </c>
      <c r="F120" s="87">
        <v>0.05</v>
      </c>
      <c r="G120" s="87">
        <v>0.01</v>
      </c>
      <c r="H120" s="87">
        <v>0.05</v>
      </c>
      <c r="I120" s="87">
        <f t="shared" si="2"/>
        <v>3.0000000000000002E-2</v>
      </c>
    </row>
    <row r="121" spans="1:9" ht="57" hidden="1" x14ac:dyDescent="0.2">
      <c r="A121" s="86" t="s">
        <v>129</v>
      </c>
      <c r="B121" s="86" t="str">
        <f t="shared" si="3"/>
        <v>Gas Appliances - Electric and Induction Ranges &amp; Heat Pump Electric DryersSingle Family Home Detached</v>
      </c>
      <c r="C121" s="92" t="s">
        <v>101</v>
      </c>
      <c r="D121" s="90" t="s">
        <v>84</v>
      </c>
      <c r="E121" s="87">
        <v>0.01</v>
      </c>
      <c r="F121" s="87">
        <v>0.1</v>
      </c>
      <c r="G121" s="87">
        <v>0.05</v>
      </c>
      <c r="H121" s="87">
        <v>0.2</v>
      </c>
      <c r="I121" s="87">
        <f t="shared" si="2"/>
        <v>0.125</v>
      </c>
    </row>
    <row r="122" spans="1:9" ht="42.75" hidden="1" x14ac:dyDescent="0.2">
      <c r="A122" s="86" t="s">
        <v>129</v>
      </c>
      <c r="B122" s="86" t="str">
        <f t="shared" si="3"/>
        <v>Appliance Upgrades &amp; Lighting and Lighting ControlsSingle Family Home Detached</v>
      </c>
      <c r="C122" s="92" t="s">
        <v>96</v>
      </c>
      <c r="D122" s="90" t="s">
        <v>84</v>
      </c>
      <c r="E122" s="87">
        <v>0.11</v>
      </c>
      <c r="F122" s="87">
        <v>0.2</v>
      </c>
      <c r="G122" s="87">
        <v>0.01</v>
      </c>
      <c r="H122" s="87">
        <v>0.1</v>
      </c>
      <c r="I122" s="87">
        <f t="shared" si="2"/>
        <v>5.5E-2</v>
      </c>
    </row>
    <row r="123" spans="1:9" ht="28.5" hidden="1" x14ac:dyDescent="0.2">
      <c r="A123" s="117" t="s">
        <v>14</v>
      </c>
      <c r="B123" s="86" t="str">
        <f t="shared" si="3"/>
        <v>Battery storageSingle Family Home Detached</v>
      </c>
      <c r="C123" s="92" t="s">
        <v>39</v>
      </c>
      <c r="D123" s="90" t="s">
        <v>84</v>
      </c>
      <c r="E123" s="87">
        <v>0</v>
      </c>
      <c r="F123" s="87">
        <v>0</v>
      </c>
      <c r="G123" s="87">
        <v>0</v>
      </c>
      <c r="H123" s="87">
        <v>0.01</v>
      </c>
      <c r="I123" s="87">
        <f t="shared" si="2"/>
        <v>5.0000000000000001E-3</v>
      </c>
    </row>
    <row r="124" spans="1:9" ht="28.5" hidden="1" x14ac:dyDescent="0.2">
      <c r="A124" s="117" t="s">
        <v>14</v>
      </c>
      <c r="B124" s="86" t="str">
        <f t="shared" si="3"/>
        <v>Renewables - Solar PVSingle Family Home Detached</v>
      </c>
      <c r="C124" s="92" t="s">
        <v>89</v>
      </c>
      <c r="D124" s="90" t="s">
        <v>84</v>
      </c>
      <c r="E124" s="87">
        <v>0.01</v>
      </c>
      <c r="F124" s="87">
        <v>0.1</v>
      </c>
      <c r="G124" s="87">
        <v>0.01</v>
      </c>
      <c r="H124" s="87">
        <v>0.05</v>
      </c>
      <c r="I124" s="87">
        <f t="shared" si="2"/>
        <v>3.0000000000000002E-2</v>
      </c>
    </row>
    <row r="125" spans="1:9" ht="28.5" hidden="1" x14ac:dyDescent="0.2">
      <c r="A125" s="117" t="s">
        <v>14</v>
      </c>
      <c r="B125" s="86" t="str">
        <f t="shared" si="3"/>
        <v>Renewables - Solar ThermalSingle Family Home Detached</v>
      </c>
      <c r="C125" s="92" t="s">
        <v>90</v>
      </c>
      <c r="D125" s="90" t="s">
        <v>84</v>
      </c>
      <c r="E125" s="87">
        <v>0.05</v>
      </c>
      <c r="F125" s="87">
        <v>0.15</v>
      </c>
      <c r="G125" s="87">
        <v>0.1</v>
      </c>
      <c r="H125" s="87">
        <v>0.2</v>
      </c>
      <c r="I125" s="87">
        <f t="shared" si="2"/>
        <v>0.15000000000000002</v>
      </c>
    </row>
  </sheetData>
  <autoFilter ref="A5:I125" xr:uid="{ADCDC58A-DA58-4DC5-BD57-A70974A5D907}">
    <filterColumn colId="2">
      <filters>
        <filter val="Heating &amp; Cooling Systems - District Energy System"/>
        <filter val="Heating, Cooling, Ventilation Systems - District Energy System + Energy Recovery Ventilators"/>
      </filters>
    </filterColumn>
  </autoFilter>
  <conditionalFormatting sqref="E6:I125">
    <cfRule type="containsBlanks" dxfId="0" priority="1">
      <formula>LEN(TRIM(E6))=0</formula>
    </cfRule>
  </conditionalFormatting>
  <pageMargins left="0.7" right="0.7" top="0.75" bottom="0.75" header="0.3" footer="0.3"/>
  <ignoredErrors>
    <ignoredError sqref="I89"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AC8DE-9FEF-4C22-9D40-900801937672}">
  <sheetPr>
    <tabColor theme="9" tint="0.39997558519241921"/>
  </sheetPr>
  <dimension ref="B2:N75"/>
  <sheetViews>
    <sheetView workbookViewId="0">
      <selection activeCell="H15" sqref="H15:L15"/>
    </sheetView>
  </sheetViews>
  <sheetFormatPr defaultRowHeight="15" x14ac:dyDescent="0.25"/>
  <cols>
    <col min="1" max="1" width="3.42578125" customWidth="1"/>
    <col min="2" max="2" width="26.85546875" customWidth="1"/>
    <col min="6" max="6" width="66.42578125" customWidth="1"/>
    <col min="8" max="8" width="54.7109375" customWidth="1"/>
    <col min="10" max="10" width="54.7109375" customWidth="1"/>
    <col min="12" max="12" width="54.7109375" customWidth="1"/>
    <col min="13" max="13" width="9.140625" customWidth="1"/>
    <col min="14" max="14" width="54.7109375" customWidth="1"/>
  </cols>
  <sheetData>
    <row r="2" spans="2:14" x14ac:dyDescent="0.25">
      <c r="B2" s="7" t="s">
        <v>35</v>
      </c>
      <c r="C2" s="6" t="s">
        <v>40</v>
      </c>
      <c r="D2" s="7" t="s">
        <v>41</v>
      </c>
      <c r="F2" s="89" t="s">
        <v>130</v>
      </c>
      <c r="H2" s="89" t="s">
        <v>131</v>
      </c>
      <c r="J2" s="89" t="s">
        <v>132</v>
      </c>
      <c r="L2" s="89" t="s">
        <v>133</v>
      </c>
      <c r="N2" s="89" t="s">
        <v>134</v>
      </c>
    </row>
    <row r="3" spans="2:14" x14ac:dyDescent="0.25">
      <c r="B3" s="27" t="str" cm="1">
        <f t="array" ref="B3:B13">_xlfn.UNIQUE('Retrofit Data'!D6:D198)</f>
        <v>Mid Rise Office</v>
      </c>
      <c r="C3" s="28" t="s">
        <v>5</v>
      </c>
      <c r="D3" s="1">
        <v>2025</v>
      </c>
      <c r="F3" t="str" cm="1">
        <f t="array" ref="F3">_xlfn._xlws.FILTER('Retrofit Data'!C6:C198,('Retrofit Data'!D6:D198='Tool Calc Sheet'!D4)*('Retrofit Data'!A6:A198="Building Envelope"),"")</f>
        <v/>
      </c>
      <c r="H3" t="str" cm="1">
        <f t="array" ref="H3">_xlfn._xlws.FILTER('Retrofit Data'!C6:C198,('Retrofit Data'!D6:D198='Tool Calc Sheet'!D4)*('Retrofit Data'!A6:A198="Heating, Cooling, Ventilation"),"")</f>
        <v/>
      </c>
      <c r="J3" t="str" cm="1">
        <f t="array" ref="J3">_xlfn._xlws.FILTER('Retrofit Data'!C6:C198,('Retrofit Data'!D6:D198='Tool Calc Sheet'!D4)*('Retrofit Data'!A6:A198="Domestic Hot Water"),"")</f>
        <v/>
      </c>
      <c r="L3" t="str" cm="1">
        <f t="array" ref="L3">_xlfn._xlws.FILTER('Retrofit Data'!C6:C198,('Retrofit Data'!D6:D198='Tool Calc Sheet'!D4)*('Retrofit Data'!A6:A198="Lighting and Appliances"),"")</f>
        <v/>
      </c>
      <c r="N3" cm="1">
        <f t="array" ref="N3:N75">_xlfn._xlws.FILTER('Retrofit Data'!C6:C198,('Retrofit Data'!D6:D198='Tool Calc Sheet'!D4),"")</f>
        <v>0</v>
      </c>
    </row>
    <row r="4" spans="2:14" x14ac:dyDescent="0.25">
      <c r="B4" s="27" t="str">
        <v>Educational Facility</v>
      </c>
      <c r="C4" s="28" t="s">
        <v>6</v>
      </c>
      <c r="D4" s="1">
        <v>2026</v>
      </c>
      <c r="N4">
        <v>0</v>
      </c>
    </row>
    <row r="5" spans="2:14" x14ac:dyDescent="0.25">
      <c r="B5" s="27" t="str">
        <v>Big Box Store</v>
      </c>
      <c r="D5" s="1">
        <v>2027</v>
      </c>
      <c r="N5">
        <v>0</v>
      </c>
    </row>
    <row r="6" spans="2:14" x14ac:dyDescent="0.25">
      <c r="B6" s="27" t="str">
        <v>Low Rise Office</v>
      </c>
      <c r="D6" s="1">
        <v>2028</v>
      </c>
      <c r="N6">
        <v>0</v>
      </c>
    </row>
    <row r="7" spans="2:14" x14ac:dyDescent="0.25">
      <c r="B7" s="27" t="str">
        <v>Strip Mall</v>
      </c>
      <c r="D7" s="1">
        <v>2029</v>
      </c>
      <c r="N7">
        <v>0</v>
      </c>
    </row>
    <row r="8" spans="2:14" x14ac:dyDescent="0.25">
      <c r="B8" s="27" t="str">
        <v>Mixed Use</v>
      </c>
      <c r="D8" s="1">
        <v>2030</v>
      </c>
      <c r="N8">
        <v>0</v>
      </c>
    </row>
    <row r="9" spans="2:14" x14ac:dyDescent="0.25">
      <c r="B9" s="27" t="str">
        <v>Condominium</v>
      </c>
      <c r="D9" s="1">
        <v>2031</v>
      </c>
      <c r="N9">
        <v>0</v>
      </c>
    </row>
    <row r="10" spans="2:14" x14ac:dyDescent="0.25">
      <c r="B10" s="27" t="str">
        <v>Low Rise Rental Apartment</v>
      </c>
      <c r="D10" s="1">
        <v>2032</v>
      </c>
      <c r="N10">
        <v>0</v>
      </c>
    </row>
    <row r="11" spans="2:14" x14ac:dyDescent="0.25">
      <c r="B11" s="27" t="str">
        <v>Single Family Home Attached</v>
      </c>
      <c r="D11" s="1">
        <v>2033</v>
      </c>
      <c r="N11">
        <v>0</v>
      </c>
    </row>
    <row r="12" spans="2:14" x14ac:dyDescent="0.25">
      <c r="B12" s="27" t="str">
        <v>Single Family Home Detached</v>
      </c>
      <c r="D12" s="1">
        <v>2034</v>
      </c>
      <c r="N12">
        <v>0</v>
      </c>
    </row>
    <row r="13" spans="2:14" x14ac:dyDescent="0.25">
      <c r="B13">
        <v>0</v>
      </c>
      <c r="D13" s="1">
        <v>2035</v>
      </c>
      <c r="N13">
        <v>0</v>
      </c>
    </row>
    <row r="14" spans="2:14" x14ac:dyDescent="0.25">
      <c r="D14" s="1">
        <v>2036</v>
      </c>
      <c r="N14">
        <v>0</v>
      </c>
    </row>
    <row r="15" spans="2:14" x14ac:dyDescent="0.25">
      <c r="D15" s="1">
        <v>2037</v>
      </c>
      <c r="N15">
        <v>0</v>
      </c>
    </row>
    <row r="16" spans="2:14" x14ac:dyDescent="0.25">
      <c r="D16" s="1">
        <v>2038</v>
      </c>
      <c r="N16">
        <v>0</v>
      </c>
    </row>
    <row r="17" spans="4:14" x14ac:dyDescent="0.25">
      <c r="D17" s="1">
        <v>2039</v>
      </c>
      <c r="N17">
        <v>0</v>
      </c>
    </row>
    <row r="18" spans="4:14" x14ac:dyDescent="0.25">
      <c r="D18" s="1">
        <v>2040</v>
      </c>
      <c r="N18">
        <v>0</v>
      </c>
    </row>
    <row r="19" spans="4:14" x14ac:dyDescent="0.25">
      <c r="D19" s="1"/>
      <c r="N19">
        <v>0</v>
      </c>
    </row>
    <row r="20" spans="4:14" x14ac:dyDescent="0.25">
      <c r="D20" s="1"/>
      <c r="N20">
        <v>0</v>
      </c>
    </row>
    <row r="21" spans="4:14" x14ac:dyDescent="0.25">
      <c r="D21" s="1"/>
      <c r="N21">
        <v>0</v>
      </c>
    </row>
    <row r="22" spans="4:14" x14ac:dyDescent="0.25">
      <c r="D22" s="1"/>
      <c r="N22">
        <v>0</v>
      </c>
    </row>
    <row r="23" spans="4:14" x14ac:dyDescent="0.25">
      <c r="D23" s="1"/>
      <c r="N23">
        <v>0</v>
      </c>
    </row>
    <row r="24" spans="4:14" x14ac:dyDescent="0.25">
      <c r="D24" s="1"/>
      <c r="N24">
        <v>0</v>
      </c>
    </row>
    <row r="25" spans="4:14" x14ac:dyDescent="0.25">
      <c r="D25" s="1"/>
      <c r="N25">
        <v>0</v>
      </c>
    </row>
    <row r="26" spans="4:14" x14ac:dyDescent="0.25">
      <c r="D26" s="1"/>
      <c r="N26">
        <v>0</v>
      </c>
    </row>
    <row r="27" spans="4:14" x14ac:dyDescent="0.25">
      <c r="D27" s="1"/>
      <c r="N27">
        <v>0</v>
      </c>
    </row>
    <row r="28" spans="4:14" x14ac:dyDescent="0.25">
      <c r="D28" s="1"/>
      <c r="N28">
        <v>0</v>
      </c>
    </row>
    <row r="29" spans="4:14" x14ac:dyDescent="0.25">
      <c r="D29" s="1"/>
      <c r="N29">
        <v>0</v>
      </c>
    </row>
    <row r="30" spans="4:14" x14ac:dyDescent="0.25">
      <c r="N30">
        <v>0</v>
      </c>
    </row>
    <row r="31" spans="4:14" x14ac:dyDescent="0.25">
      <c r="N31">
        <v>0</v>
      </c>
    </row>
    <row r="32" spans="4:14" x14ac:dyDescent="0.25">
      <c r="N32">
        <v>0</v>
      </c>
    </row>
    <row r="33" spans="14:14" x14ac:dyDescent="0.25">
      <c r="N33">
        <v>0</v>
      </c>
    </row>
    <row r="34" spans="14:14" x14ac:dyDescent="0.25">
      <c r="N34">
        <v>0</v>
      </c>
    </row>
    <row r="35" spans="14:14" x14ac:dyDescent="0.25">
      <c r="N35">
        <v>0</v>
      </c>
    </row>
    <row r="36" spans="14:14" x14ac:dyDescent="0.25">
      <c r="N36">
        <v>0</v>
      </c>
    </row>
    <row r="37" spans="14:14" x14ac:dyDescent="0.25">
      <c r="N37">
        <v>0</v>
      </c>
    </row>
    <row r="38" spans="14:14" x14ac:dyDescent="0.25">
      <c r="N38">
        <v>0</v>
      </c>
    </row>
    <row r="39" spans="14:14" x14ac:dyDescent="0.25">
      <c r="N39">
        <v>0</v>
      </c>
    </row>
    <row r="40" spans="14:14" x14ac:dyDescent="0.25">
      <c r="N40">
        <v>0</v>
      </c>
    </row>
    <row r="41" spans="14:14" x14ac:dyDescent="0.25">
      <c r="N41">
        <v>0</v>
      </c>
    </row>
    <row r="42" spans="14:14" x14ac:dyDescent="0.25">
      <c r="N42">
        <v>0</v>
      </c>
    </row>
    <row r="43" spans="14:14" x14ac:dyDescent="0.25">
      <c r="N43">
        <v>0</v>
      </c>
    </row>
    <row r="44" spans="14:14" x14ac:dyDescent="0.25">
      <c r="N44">
        <v>0</v>
      </c>
    </row>
    <row r="45" spans="14:14" x14ac:dyDescent="0.25">
      <c r="N45">
        <v>0</v>
      </c>
    </row>
    <row r="46" spans="14:14" x14ac:dyDescent="0.25">
      <c r="N46">
        <v>0</v>
      </c>
    </row>
    <row r="47" spans="14:14" x14ac:dyDescent="0.25">
      <c r="N47">
        <v>0</v>
      </c>
    </row>
    <row r="48" spans="14:14" x14ac:dyDescent="0.25">
      <c r="N48">
        <v>0</v>
      </c>
    </row>
    <row r="49" spans="14:14" x14ac:dyDescent="0.25">
      <c r="N49">
        <v>0</v>
      </c>
    </row>
    <row r="50" spans="14:14" x14ac:dyDescent="0.25">
      <c r="N50">
        <v>0</v>
      </c>
    </row>
    <row r="51" spans="14:14" x14ac:dyDescent="0.25">
      <c r="N51">
        <v>0</v>
      </c>
    </row>
    <row r="52" spans="14:14" x14ac:dyDescent="0.25">
      <c r="N52">
        <v>0</v>
      </c>
    </row>
    <row r="53" spans="14:14" x14ac:dyDescent="0.25">
      <c r="N53">
        <v>0</v>
      </c>
    </row>
    <row r="54" spans="14:14" x14ac:dyDescent="0.25">
      <c r="N54">
        <v>0</v>
      </c>
    </row>
    <row r="55" spans="14:14" x14ac:dyDescent="0.25">
      <c r="N55">
        <v>0</v>
      </c>
    </row>
    <row r="56" spans="14:14" x14ac:dyDescent="0.25">
      <c r="N56">
        <v>0</v>
      </c>
    </row>
    <row r="57" spans="14:14" x14ac:dyDescent="0.25">
      <c r="N57">
        <v>0</v>
      </c>
    </row>
    <row r="58" spans="14:14" x14ac:dyDescent="0.25">
      <c r="N58">
        <v>0</v>
      </c>
    </row>
    <row r="59" spans="14:14" x14ac:dyDescent="0.25">
      <c r="N59">
        <v>0</v>
      </c>
    </row>
    <row r="60" spans="14:14" x14ac:dyDescent="0.25">
      <c r="N60">
        <v>0</v>
      </c>
    </row>
    <row r="61" spans="14:14" x14ac:dyDescent="0.25">
      <c r="N61">
        <v>0</v>
      </c>
    </row>
    <row r="62" spans="14:14" x14ac:dyDescent="0.25">
      <c r="N62">
        <v>0</v>
      </c>
    </row>
    <row r="63" spans="14:14" x14ac:dyDescent="0.25">
      <c r="N63">
        <v>0</v>
      </c>
    </row>
    <row r="64" spans="14:14" x14ac:dyDescent="0.25">
      <c r="N64">
        <v>0</v>
      </c>
    </row>
    <row r="65" spans="14:14" x14ac:dyDescent="0.25">
      <c r="N65">
        <v>0</v>
      </c>
    </row>
    <row r="66" spans="14:14" x14ac:dyDescent="0.25">
      <c r="N66">
        <v>0</v>
      </c>
    </row>
    <row r="67" spans="14:14" x14ac:dyDescent="0.25">
      <c r="N67">
        <v>0</v>
      </c>
    </row>
    <row r="68" spans="14:14" x14ac:dyDescent="0.25">
      <c r="N68">
        <v>0</v>
      </c>
    </row>
    <row r="69" spans="14:14" x14ac:dyDescent="0.25">
      <c r="N69">
        <v>0</v>
      </c>
    </row>
    <row r="70" spans="14:14" x14ac:dyDescent="0.25">
      <c r="N70">
        <v>0</v>
      </c>
    </row>
    <row r="71" spans="14:14" x14ac:dyDescent="0.25">
      <c r="N71">
        <v>0</v>
      </c>
    </row>
    <row r="72" spans="14:14" x14ac:dyDescent="0.25">
      <c r="N72">
        <v>0</v>
      </c>
    </row>
    <row r="73" spans="14:14" x14ac:dyDescent="0.25">
      <c r="N73">
        <v>0</v>
      </c>
    </row>
    <row r="74" spans="14:14" x14ac:dyDescent="0.25">
      <c r="N74">
        <v>0</v>
      </c>
    </row>
    <row r="75" spans="14:14" x14ac:dyDescent="0.25">
      <c r="N75">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bc1de23-0261-4110-b9bd-b57ce927ae08" xsi:nil="true"/>
    <lcf76f155ced4ddcb4097134ff3c332f xmlns="e5a56c6d-2097-42a9-9d37-cbdfd7c7092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46F0ABF3B47BF44AD9F499D24D101E0" ma:contentTypeVersion="11" ma:contentTypeDescription="Create a new document." ma:contentTypeScope="" ma:versionID="33eeb320dfd6f650d2ebf34a432598cb">
  <xsd:schema xmlns:xsd="http://www.w3.org/2001/XMLSchema" xmlns:xs="http://www.w3.org/2001/XMLSchema" xmlns:p="http://schemas.microsoft.com/office/2006/metadata/properties" xmlns:ns2="e5a56c6d-2097-42a9-9d37-cbdfd7c7092f" xmlns:ns3="4bc1de23-0261-4110-b9bd-b57ce927ae08" targetNamespace="http://schemas.microsoft.com/office/2006/metadata/properties" ma:root="true" ma:fieldsID="f4d3ab8b4781487f8847e4490751098b" ns2:_="" ns3:_="">
    <xsd:import namespace="e5a56c6d-2097-42a9-9d37-cbdfd7c7092f"/>
    <xsd:import namespace="4bc1de23-0261-4110-b9bd-b57ce927ae08"/>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a56c6d-2097-42a9-9d37-cbdfd7c7092f"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5f907feb-2135-424b-9e5e-2a3ef7dbb37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c1de23-0261-4110-b9bd-b57ce927ae08"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2b559b83-6798-4037-86d5-a94592fef823}" ma:internalName="TaxCatchAll" ma:showField="CatchAllData" ma:web="4bc1de23-0261-4110-b9bd-b57ce927ae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C13B19-029D-481E-88AC-3FB32EBD1BDB}">
  <ds:schemaRefs>
    <ds:schemaRef ds:uri="611185b7-4576-4f04-be5e-746ee35f5173"/>
    <ds:schemaRef ds:uri="http://schemas.microsoft.com/office/2006/metadata/properties"/>
    <ds:schemaRef ds:uri="http://purl.org/dc/terms/"/>
    <ds:schemaRef ds:uri="http://www.w3.org/XML/1998/namespace"/>
    <ds:schemaRef ds:uri="http://purl.org/dc/dcmitype/"/>
    <ds:schemaRef ds:uri="http://schemas.microsoft.com/office/2006/documentManagement/types"/>
    <ds:schemaRef ds:uri="http://schemas.microsoft.com/sharepoint/v3"/>
    <ds:schemaRef ds:uri="http://purl.org/dc/elements/1.1/"/>
    <ds:schemaRef ds:uri="http://schemas.microsoft.com/office/infopath/2007/PartnerControls"/>
    <ds:schemaRef ds:uri="http://schemas.openxmlformats.org/package/2006/metadata/core-properties"/>
    <ds:schemaRef ds:uri="4bc1de23-0261-4110-b9bd-b57ce927ae08"/>
    <ds:schemaRef ds:uri="e5a56c6d-2097-42a9-9d37-cbdfd7c7092f"/>
  </ds:schemaRefs>
</ds:datastoreItem>
</file>

<file path=customXml/itemProps2.xml><?xml version="1.0" encoding="utf-8"?>
<ds:datastoreItem xmlns:ds="http://schemas.openxmlformats.org/officeDocument/2006/customXml" ds:itemID="{6047A718-B3D3-4EBF-9B1F-917FD5741F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a56c6d-2097-42a9-9d37-cbdfd7c7092f"/>
    <ds:schemaRef ds:uri="4bc1de23-0261-4110-b9bd-b57ce927ae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DCEE3E-BE21-44A7-9E50-62A815C30C6F}">
  <ds:schemaRefs>
    <ds:schemaRef ds:uri="http://schemas.microsoft.com/sharepoint/v3/contenttype/forms"/>
  </ds:schemaRefs>
</ds:datastoreItem>
</file>

<file path=docMetadata/LabelInfo.xml><?xml version="1.0" encoding="utf-8"?>
<clbl:labelList xmlns:clbl="http://schemas.microsoft.com/office/2020/mipLabelMetadata">
  <clbl:label id="{82fa3fd3-029b-403d-91b4-1dc930cb0e60}" enabled="1" method="Standard" siteId="{4ae48b41-0137-4599-8661-fc641fe77be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vt:lpstr>
      <vt:lpstr>Timeline &amp; Milestone Tool</vt:lpstr>
      <vt:lpstr>Backend &gt;</vt:lpstr>
      <vt:lpstr>Tool Calc Sheet</vt:lpstr>
      <vt:lpstr>Retrofit Data</vt:lpstr>
      <vt:lpstr>Drop Down 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Kasia Boyd</dc:creator>
  <cp:keywords/>
  <dc:description/>
  <cp:lastModifiedBy>Sacha Klein</cp:lastModifiedBy>
  <cp:revision/>
  <dcterms:created xsi:type="dcterms:W3CDTF">2015-06-05T18:17:20Z</dcterms:created>
  <dcterms:modified xsi:type="dcterms:W3CDTF">2026-01-23T20:52:25Z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0x010100546F0ABF3B47BF44AD9F499D24D101E0</vt:lpwstr>
  </property>
  <property fmtid="{D5CDD505-2E9C-101B-9397-08002B2CF9AE}" pid="3" name="Arup_Tags">
    <vt:lpwstr/>
  </property>
  <property fmtid="{D5CDD505-2E9C-101B-9397-08002B2CF9AE}" pid="4" name="MediaServiceImageTags">
    <vt:lpwstr/>
  </property>
  <property fmtid="{D5CDD505-2E9C-101B-9397-08002B2CF9AE}" pid="5" name="CO_Topics">
    <vt:lpwstr/>
  </property>
  <property fmtid="{D5CDD505-2E9C-101B-9397-08002B2CF9AE}" pid="6" name="Arup_TypeOfContent">
    <vt:lpwstr/>
  </property>
  <property fmtid="{D5CDD505-2E9C-101B-9397-08002B2CF9AE}" pid="7" name="CO_Communities">
    <vt:lpwstr/>
  </property>
  <property fmtid="{D5CDD505-2E9C-101B-9397-08002B2CF9AE}" pid="8" name="Folder_Number">
    <vt:lpwstr/>
  </property>
  <property fmtid="{D5CDD505-2E9C-101B-9397-08002B2CF9AE}" pid="9" name="Folder_Code">
    <vt:lpwstr/>
  </property>
  <property fmtid="{D5CDD505-2E9C-101B-9397-08002B2CF9AE}" pid="10" name="Folder_Name">
    <vt:lpwstr/>
  </property>
  <property fmtid="{D5CDD505-2E9C-101B-9397-08002B2CF9AE}" pid="11" name="Folder_Description">
    <vt:lpwstr/>
  </property>
  <property fmtid="{D5CDD505-2E9C-101B-9397-08002B2CF9AE}" pid="12" name="/Folder_Name/">
    <vt:lpwstr/>
  </property>
  <property fmtid="{D5CDD505-2E9C-101B-9397-08002B2CF9AE}" pid="13" name="/Folder_Description/">
    <vt:lpwstr/>
  </property>
  <property fmtid="{D5CDD505-2E9C-101B-9397-08002B2CF9AE}" pid="14" name="Folder_Version">
    <vt:lpwstr/>
  </property>
  <property fmtid="{D5CDD505-2E9C-101B-9397-08002B2CF9AE}" pid="15" name="Folder_VersionSeq">
    <vt:lpwstr/>
  </property>
  <property fmtid="{D5CDD505-2E9C-101B-9397-08002B2CF9AE}" pid="16" name="Folder_Manager">
    <vt:lpwstr/>
  </property>
  <property fmtid="{D5CDD505-2E9C-101B-9397-08002B2CF9AE}" pid="17" name="Folder_ManagerDesc">
    <vt:lpwstr/>
  </property>
  <property fmtid="{D5CDD505-2E9C-101B-9397-08002B2CF9AE}" pid="18" name="Folder_Storage">
    <vt:lpwstr/>
  </property>
  <property fmtid="{D5CDD505-2E9C-101B-9397-08002B2CF9AE}" pid="19" name="Folder_StorageDesc">
    <vt:lpwstr/>
  </property>
  <property fmtid="{D5CDD505-2E9C-101B-9397-08002B2CF9AE}" pid="20" name="Folder_Creator">
    <vt:lpwstr/>
  </property>
  <property fmtid="{D5CDD505-2E9C-101B-9397-08002B2CF9AE}" pid="21" name="Folder_CreatorDesc">
    <vt:lpwstr/>
  </property>
  <property fmtid="{D5CDD505-2E9C-101B-9397-08002B2CF9AE}" pid="22" name="Folder_CreateDate">
    <vt:lpwstr/>
  </property>
  <property fmtid="{D5CDD505-2E9C-101B-9397-08002B2CF9AE}" pid="23" name="Folder_Updater">
    <vt:lpwstr/>
  </property>
  <property fmtid="{D5CDD505-2E9C-101B-9397-08002B2CF9AE}" pid="24" name="Folder_UpdaterDesc">
    <vt:lpwstr/>
  </property>
  <property fmtid="{D5CDD505-2E9C-101B-9397-08002B2CF9AE}" pid="25" name="Folder_UpdateDate">
    <vt:lpwstr/>
  </property>
  <property fmtid="{D5CDD505-2E9C-101B-9397-08002B2CF9AE}" pid="26" name="Document_Number">
    <vt:lpwstr/>
  </property>
  <property fmtid="{D5CDD505-2E9C-101B-9397-08002B2CF9AE}" pid="27" name="Document_Name">
    <vt:lpwstr/>
  </property>
  <property fmtid="{D5CDD505-2E9C-101B-9397-08002B2CF9AE}" pid="28" name="Document_FileName">
    <vt:lpwstr/>
  </property>
  <property fmtid="{D5CDD505-2E9C-101B-9397-08002B2CF9AE}" pid="29" name="Document_Version">
    <vt:lpwstr/>
  </property>
  <property fmtid="{D5CDD505-2E9C-101B-9397-08002B2CF9AE}" pid="30" name="Document_VersionSeq">
    <vt:lpwstr/>
  </property>
  <property fmtid="{D5CDD505-2E9C-101B-9397-08002B2CF9AE}" pid="31" name="Document_Creator">
    <vt:lpwstr/>
  </property>
  <property fmtid="{D5CDD505-2E9C-101B-9397-08002B2CF9AE}" pid="32" name="Document_CreatorDesc">
    <vt:lpwstr/>
  </property>
  <property fmtid="{D5CDD505-2E9C-101B-9397-08002B2CF9AE}" pid="33" name="Document_CreateDate">
    <vt:lpwstr/>
  </property>
  <property fmtid="{D5CDD505-2E9C-101B-9397-08002B2CF9AE}" pid="34" name="Document_Updater">
    <vt:lpwstr/>
  </property>
  <property fmtid="{D5CDD505-2E9C-101B-9397-08002B2CF9AE}" pid="35" name="Document_UpdaterDesc">
    <vt:lpwstr/>
  </property>
  <property fmtid="{D5CDD505-2E9C-101B-9397-08002B2CF9AE}" pid="36" name="Document_UpdateDate">
    <vt:lpwstr/>
  </property>
  <property fmtid="{D5CDD505-2E9C-101B-9397-08002B2CF9AE}" pid="37" name="Document_Size">
    <vt:lpwstr/>
  </property>
  <property fmtid="{D5CDD505-2E9C-101B-9397-08002B2CF9AE}" pid="38" name="Document_Storage">
    <vt:lpwstr/>
  </property>
  <property fmtid="{D5CDD505-2E9C-101B-9397-08002B2CF9AE}" pid="39" name="Document_StorageDesc">
    <vt:lpwstr/>
  </property>
  <property fmtid="{D5CDD505-2E9C-101B-9397-08002B2CF9AE}" pid="40" name="Document_Department">
    <vt:lpwstr/>
  </property>
  <property fmtid="{D5CDD505-2E9C-101B-9397-08002B2CF9AE}" pid="41" name="Document_DepartmentDesc">
    <vt:lpwstr/>
  </property>
</Properties>
</file>